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Objects="placeholders" codeName="ThisWorkbook"/>
  <mc:AlternateContent xmlns:mc="http://schemas.openxmlformats.org/markup-compatibility/2006">
    <mc:Choice Requires="x15">
      <x15ac:absPath xmlns:x15ac="http://schemas.microsoft.com/office/spreadsheetml/2010/11/ac" url="D:\VEDA\VEDA_Models\Industry_Germany\"/>
    </mc:Choice>
  </mc:AlternateContent>
  <bookViews>
    <workbookView xWindow="9555" yWindow="45" windowWidth="9600" windowHeight="10950" tabRatio="787"/>
  </bookViews>
  <sheets>
    <sheet name="Config" sheetId="155" r:id="rId1"/>
    <sheet name="SectorFuels_ELC" sheetId="140" r:id="rId2"/>
    <sheet name="Con_ELC" sheetId="143" r:id="rId3"/>
    <sheet name="Emi" sheetId="149" r:id="rId4"/>
    <sheet name="Demand" sheetId="153" r:id="rId5"/>
  </sheets>
  <externalReferences>
    <externalReference r:id="rId6"/>
  </externalReferences>
  <definedNames>
    <definedName name="FID_1">[1]AGR_Fuels!$A$2</definedName>
  </definedNames>
  <calcPr calcId="152511"/>
</workbook>
</file>

<file path=xl/calcChain.xml><?xml version="1.0" encoding="utf-8"?>
<calcChain xmlns="http://schemas.openxmlformats.org/spreadsheetml/2006/main">
  <c r="F11" i="143" l="1"/>
  <c r="F10" i="143"/>
  <c r="G18" i="143"/>
  <c r="G19" i="143"/>
  <c r="G20" i="143"/>
  <c r="G21" i="143"/>
  <c r="G22" i="143"/>
  <c r="G23" i="143"/>
  <c r="G24" i="143"/>
  <c r="G25" i="143"/>
  <c r="G26" i="143"/>
  <c r="G27" i="143"/>
  <c r="G28" i="143"/>
  <c r="G29" i="143"/>
  <c r="G30" i="143"/>
  <c r="G31" i="143"/>
  <c r="G32" i="143"/>
  <c r="G33" i="143"/>
  <c r="G34" i="143"/>
  <c r="G35" i="143"/>
  <c r="G36" i="143"/>
  <c r="G37" i="143"/>
  <c r="G38" i="143"/>
  <c r="G39" i="143"/>
  <c r="G40" i="143"/>
  <c r="G17" i="143"/>
  <c r="F18" i="143"/>
  <c r="F19" i="143"/>
  <c r="F20" i="143"/>
  <c r="F21" i="143"/>
  <c r="F22" i="143"/>
  <c r="F23" i="143"/>
  <c r="F24" i="143"/>
  <c r="F25" i="143"/>
  <c r="F26" i="143"/>
  <c r="F27" i="143"/>
  <c r="F28" i="143"/>
  <c r="F29" i="143"/>
  <c r="F30" i="143"/>
  <c r="F31" i="143"/>
  <c r="F32" i="143"/>
  <c r="F33" i="143"/>
  <c r="F34" i="143"/>
  <c r="F35" i="143"/>
  <c r="F36" i="143"/>
  <c r="F37" i="143"/>
  <c r="F38" i="143"/>
  <c r="F39" i="143"/>
  <c r="F40" i="143"/>
  <c r="F17" i="143"/>
  <c r="F3" i="143"/>
  <c r="N87" i="143" l="1"/>
  <c r="N84" i="143"/>
  <c r="X71" i="143" l="1"/>
  <c r="X72" i="143"/>
  <c r="X73" i="143"/>
  <c r="X74" i="143"/>
  <c r="W71" i="143"/>
  <c r="W72" i="143"/>
  <c r="W73" i="143"/>
  <c r="Q72" i="143"/>
  <c r="P72" i="143"/>
  <c r="O72" i="143"/>
  <c r="N72" i="143"/>
  <c r="E35" i="143"/>
  <c r="E84" i="143"/>
  <c r="E61" i="143"/>
  <c r="E60" i="143"/>
  <c r="E56" i="143"/>
  <c r="E55" i="143"/>
  <c r="E54" i="143"/>
  <c r="E81" i="143"/>
  <c r="E53" i="143"/>
  <c r="X96" i="143" l="1"/>
  <c r="W96" i="143"/>
  <c r="W75" i="143"/>
  <c r="X75" i="143"/>
  <c r="W76" i="143"/>
  <c r="X76" i="143"/>
  <c r="X77" i="143"/>
  <c r="W78" i="143"/>
  <c r="X78" i="143"/>
  <c r="W79" i="143"/>
  <c r="X79" i="143"/>
  <c r="X80" i="143"/>
  <c r="W81" i="143"/>
  <c r="X81" i="143"/>
  <c r="W82" i="143"/>
  <c r="X82" i="143"/>
  <c r="X83" i="143"/>
  <c r="W84" i="143"/>
  <c r="X84" i="143"/>
  <c r="W85" i="143"/>
  <c r="X85" i="143"/>
  <c r="W86" i="143"/>
  <c r="X86" i="143"/>
  <c r="X52" i="143"/>
  <c r="X53" i="143"/>
  <c r="X54" i="143"/>
  <c r="X55" i="143"/>
  <c r="X56" i="143"/>
  <c r="X57" i="143"/>
  <c r="X58" i="143"/>
  <c r="X59" i="143"/>
  <c r="X60" i="143"/>
  <c r="X61" i="143"/>
  <c r="X62" i="143"/>
  <c r="W63" i="143"/>
  <c r="X63" i="143"/>
  <c r="W64" i="143"/>
  <c r="X64" i="143"/>
  <c r="X65" i="143"/>
  <c r="W66" i="143"/>
  <c r="X66" i="143"/>
  <c r="W67" i="143"/>
  <c r="X67" i="143"/>
  <c r="X68" i="143"/>
  <c r="W69" i="143"/>
  <c r="X69" i="143"/>
  <c r="W70" i="143"/>
  <c r="X70" i="143"/>
  <c r="S96" i="143"/>
  <c r="P81" i="143" l="1"/>
  <c r="O81" i="143"/>
  <c r="O75" i="143"/>
  <c r="P75" i="143"/>
  <c r="O78" i="143"/>
  <c r="P78" i="143"/>
  <c r="P69" i="143"/>
  <c r="N75" i="143"/>
  <c r="N69" i="143"/>
  <c r="O69" i="143"/>
  <c r="P61" i="143"/>
  <c r="O61" i="143"/>
  <c r="P60" i="143"/>
  <c r="P84" i="143" s="1"/>
  <c r="O60" i="143"/>
  <c r="O84" i="143" s="1"/>
  <c r="P66" i="143"/>
  <c r="O66" i="143"/>
  <c r="N66" i="143"/>
  <c r="N63" i="143"/>
  <c r="N81" i="143"/>
  <c r="N78" i="143"/>
  <c r="R49" i="143"/>
  <c r="W49" i="143" s="1"/>
  <c r="R50" i="143"/>
  <c r="R51" i="143"/>
  <c r="R52" i="143"/>
  <c r="W52" i="143" s="1"/>
  <c r="R53" i="143"/>
  <c r="W53" i="143" s="1"/>
  <c r="R54" i="143"/>
  <c r="W54" i="143" s="1"/>
  <c r="R55" i="143"/>
  <c r="W55" i="143" s="1"/>
  <c r="R56" i="143"/>
  <c r="W56" i="143" s="1"/>
  <c r="R57" i="143"/>
  <c r="R58" i="143"/>
  <c r="R59" i="143"/>
  <c r="W59" i="143" s="1"/>
  <c r="R60" i="143"/>
  <c r="W60" i="143" s="1"/>
  <c r="R61" i="143"/>
  <c r="W61" i="143" s="1"/>
  <c r="R63" i="143"/>
  <c r="W62" i="143" s="1"/>
  <c r="R66" i="143"/>
  <c r="W65" i="143" s="1"/>
  <c r="R69" i="143"/>
  <c r="W68" i="143" s="1"/>
  <c r="R75" i="143"/>
  <c r="W74" i="143" s="1"/>
  <c r="R78" i="143"/>
  <c r="W77" i="143" s="1"/>
  <c r="R81" i="143"/>
  <c r="W80" i="143" s="1"/>
  <c r="R84" i="143"/>
  <c r="W83" i="143" s="1"/>
  <c r="R48" i="143"/>
  <c r="W48" i="143" s="1"/>
  <c r="F51" i="143"/>
  <c r="F50" i="143"/>
  <c r="F6" i="155"/>
  <c r="E34" i="143" s="1"/>
  <c r="E19" i="143"/>
  <c r="F8" i="155"/>
  <c r="E20" i="143" s="1"/>
  <c r="X51" i="143"/>
  <c r="X49" i="143"/>
  <c r="X50" i="143"/>
  <c r="X48" i="143"/>
  <c r="F17" i="153"/>
  <c r="G17" i="153"/>
  <c r="H17" i="153"/>
  <c r="I17" i="153"/>
  <c r="J17" i="153"/>
  <c r="K17" i="153"/>
  <c r="L17" i="153"/>
  <c r="M17" i="153"/>
  <c r="E17" i="153"/>
  <c r="E18" i="155"/>
  <c r="F18" i="155"/>
  <c r="E30" i="143" s="1"/>
  <c r="H18" i="140"/>
  <c r="H17" i="140"/>
  <c r="E31" i="143"/>
  <c r="E24" i="143"/>
  <c r="E25" i="143"/>
  <c r="E26" i="143"/>
  <c r="E11" i="155"/>
  <c r="F11" i="155" s="1"/>
  <c r="E15" i="155"/>
  <c r="F15" i="155"/>
  <c r="E27" i="143" s="1"/>
  <c r="E16" i="155"/>
  <c r="F16" i="155" s="1"/>
  <c r="E28" i="143" s="1"/>
  <c r="E17" i="155"/>
  <c r="F17" i="155" s="1"/>
  <c r="E29" i="143" s="1"/>
  <c r="E10" i="155"/>
  <c r="F10" i="155" s="1"/>
  <c r="E22" i="143" s="1"/>
  <c r="E5" i="155"/>
  <c r="F5" i="155"/>
  <c r="E18" i="143" s="1"/>
  <c r="E9" i="155"/>
  <c r="F9" i="155" s="1"/>
  <c r="E4" i="155"/>
  <c r="F4" i="155" s="1"/>
  <c r="F9" i="143"/>
  <c r="C4" i="143"/>
  <c r="H2" i="143"/>
  <c r="G3" i="143"/>
  <c r="B2" i="143"/>
  <c r="C2" i="143"/>
  <c r="D2" i="143"/>
  <c r="E2" i="143"/>
  <c r="C30" i="140"/>
  <c r="C29" i="140"/>
  <c r="C28" i="140"/>
  <c r="C27" i="140"/>
  <c r="G2" i="140"/>
  <c r="F23" i="140" s="1"/>
  <c r="H3" i="143"/>
  <c r="F2" i="140"/>
  <c r="O31" i="140" s="1"/>
  <c r="D2" i="140"/>
  <c r="C2" i="140"/>
  <c r="C3" i="143" s="1"/>
  <c r="H16" i="140"/>
  <c r="H15" i="140"/>
  <c r="H14" i="140"/>
  <c r="H13" i="140"/>
  <c r="H12" i="140"/>
  <c r="H11" i="140"/>
  <c r="H10" i="140"/>
  <c r="H9" i="140"/>
  <c r="H8" i="140"/>
  <c r="H7" i="140"/>
  <c r="O28" i="140" l="1"/>
  <c r="N10" i="140"/>
  <c r="E33" i="143"/>
  <c r="O33" i="140"/>
  <c r="N15" i="140"/>
  <c r="N13" i="140"/>
  <c r="M17" i="140"/>
  <c r="O30" i="140"/>
  <c r="O26" i="140"/>
  <c r="N24" i="140"/>
  <c r="N14" i="140"/>
  <c r="N31" i="140"/>
  <c r="O29" i="140"/>
  <c r="N27" i="140"/>
  <c r="M15" i="140"/>
  <c r="M32" i="140" s="1"/>
  <c r="M12" i="140"/>
  <c r="M29" i="140" s="1"/>
  <c r="N17" i="140"/>
  <c r="O32" i="140"/>
  <c r="N26" i="140"/>
  <c r="O25" i="140"/>
  <c r="B2" i="140"/>
  <c r="L31" i="140" s="1"/>
  <c r="B34" i="140" s="1"/>
  <c r="M18" i="140"/>
  <c r="N7" i="140"/>
  <c r="N11" i="140"/>
  <c r="N28" i="140"/>
  <c r="M10" i="140"/>
  <c r="M27" i="140" s="1"/>
  <c r="P57" i="143"/>
  <c r="W57" i="143"/>
  <c r="W50" i="143"/>
  <c r="P58" i="143"/>
  <c r="W58" i="143"/>
  <c r="O24" i="140"/>
  <c r="N33" i="140"/>
  <c r="N30" i="140"/>
  <c r="N32" i="140"/>
  <c r="N18" i="140"/>
  <c r="N9" i="140"/>
  <c r="M14" i="140"/>
  <c r="M31" i="140" s="1"/>
  <c r="N12" i="140"/>
  <c r="M11" i="140"/>
  <c r="M28" i="140" s="1"/>
  <c r="N16" i="140"/>
  <c r="O27" i="140"/>
  <c r="N29" i="140"/>
  <c r="E11" i="143"/>
  <c r="M16" i="140"/>
  <c r="M33" i="140" s="1"/>
  <c r="N25" i="140"/>
  <c r="E21" i="143"/>
  <c r="E37" i="143"/>
  <c r="E38" i="143"/>
  <c r="E23" i="143"/>
  <c r="E32" i="143"/>
  <c r="E17" i="143"/>
  <c r="L13" i="140"/>
  <c r="M13" i="140"/>
  <c r="M30" i="140" s="1"/>
  <c r="B3" i="143"/>
  <c r="E39" i="143"/>
  <c r="M9" i="140"/>
  <c r="M26" i="140" s="1"/>
  <c r="M7" i="140"/>
  <c r="M24" i="140" s="1"/>
  <c r="E36" i="143"/>
  <c r="M8" i="140"/>
  <c r="M25" i="140" s="1"/>
  <c r="L26" i="140"/>
  <c r="B26" i="140" s="1"/>
  <c r="L28" i="140"/>
  <c r="B31" i="140" s="1"/>
  <c r="L29" i="140"/>
  <c r="B32" i="140" s="1"/>
  <c r="Q95" i="143"/>
  <c r="P95" i="143"/>
  <c r="O95" i="143"/>
  <c r="S95" i="143"/>
  <c r="E47" i="143"/>
  <c r="E95" i="143"/>
  <c r="H95" i="143"/>
  <c r="G95" i="143"/>
  <c r="F95" i="143"/>
  <c r="W51" i="143"/>
  <c r="P47" i="143"/>
  <c r="N47" i="143"/>
  <c r="R47" i="143"/>
  <c r="O47" i="143"/>
  <c r="F47" i="143"/>
  <c r="L18" i="140" l="1"/>
  <c r="C61" i="143" s="1"/>
  <c r="L27" i="140"/>
  <c r="B27" i="140" s="1"/>
  <c r="L8" i="140"/>
  <c r="C6" i="149" s="1"/>
  <c r="L12" i="140"/>
  <c r="D32" i="140" s="1"/>
  <c r="C32" i="140" s="1"/>
  <c r="L24" i="140"/>
  <c r="B24" i="140" s="1"/>
  <c r="L11" i="140"/>
  <c r="C96" i="143" s="1"/>
  <c r="L33" i="140"/>
  <c r="B36" i="140" s="1"/>
  <c r="L16" i="140"/>
  <c r="C59" i="143" s="1"/>
  <c r="L32" i="140"/>
  <c r="B35" i="140" s="1"/>
  <c r="L14" i="140"/>
  <c r="C57" i="143" s="1"/>
  <c r="L30" i="140"/>
  <c r="B33" i="140" s="1"/>
  <c r="L15" i="140"/>
  <c r="C58" i="143" s="1"/>
  <c r="L10" i="140"/>
  <c r="F6" i="149" s="1"/>
  <c r="L9" i="140"/>
  <c r="C72" i="143" s="1"/>
  <c r="D20" i="143"/>
  <c r="B51" i="143" s="1"/>
  <c r="D35" i="143"/>
  <c r="B72" i="143" s="1"/>
  <c r="L7" i="140"/>
  <c r="L25" i="140"/>
  <c r="B25" i="140" s="1"/>
  <c r="L17" i="140"/>
  <c r="C60" i="143" s="1"/>
  <c r="D18" i="143"/>
  <c r="B49" i="143" s="1"/>
  <c r="E9" i="143"/>
  <c r="D24" i="143"/>
  <c r="B54" i="143" s="1"/>
  <c r="D38" i="143"/>
  <c r="B81" i="143" s="1"/>
  <c r="D23" i="143"/>
  <c r="B53" i="143" s="1"/>
  <c r="E10" i="143"/>
  <c r="D19" i="143"/>
  <c r="B50" i="143" s="1"/>
  <c r="D31" i="143"/>
  <c r="B61" i="143" s="1"/>
  <c r="D27" i="143"/>
  <c r="B57" i="143" s="1"/>
  <c r="D39" i="143"/>
  <c r="B84" i="143" s="1"/>
  <c r="D34" i="143"/>
  <c r="B69" i="143" s="1"/>
  <c r="D30" i="143"/>
  <c r="B60" i="143" s="1"/>
  <c r="D10" i="143"/>
  <c r="D85" i="143" s="1"/>
  <c r="D9" i="143"/>
  <c r="B8" i="149" s="1"/>
  <c r="D22" i="143"/>
  <c r="B96" i="143" s="1"/>
  <c r="C54" i="143"/>
  <c r="D33" i="140"/>
  <c r="C33" i="140" s="1"/>
  <c r="C56" i="143"/>
  <c r="C55" i="143"/>
  <c r="D11" i="143"/>
  <c r="D32" i="143"/>
  <c r="B63" i="143" s="1"/>
  <c r="D36" i="143"/>
  <c r="D37" i="143"/>
  <c r="B78" i="143" s="1"/>
  <c r="D25" i="143"/>
  <c r="B55" i="143" s="1"/>
  <c r="D28" i="143"/>
  <c r="B58" i="143" s="1"/>
  <c r="D29" i="143"/>
  <c r="B59" i="143" s="1"/>
  <c r="D21" i="143"/>
  <c r="B52" i="143" s="1"/>
  <c r="D17" i="143"/>
  <c r="B48" i="143" s="1"/>
  <c r="D33" i="143"/>
  <c r="B66" i="143" s="1"/>
  <c r="D26" i="143"/>
  <c r="B56" i="143" s="1"/>
  <c r="C84" i="143" l="1"/>
  <c r="D26" i="140"/>
  <c r="C26" i="140" s="1"/>
  <c r="D31" i="140"/>
  <c r="C31" i="140" s="1"/>
  <c r="C53" i="143"/>
  <c r="D27" i="140"/>
  <c r="C81" i="143"/>
  <c r="D25" i="140"/>
  <c r="C25" i="140" s="1"/>
  <c r="D36" i="140"/>
  <c r="C36" i="140" s="1"/>
  <c r="C66" i="143"/>
  <c r="C49" i="143"/>
  <c r="D58" i="143"/>
  <c r="C69" i="143"/>
  <c r="E6" i="149"/>
  <c r="D35" i="140"/>
  <c r="C75" i="143"/>
  <c r="C51" i="143"/>
  <c r="C50" i="143"/>
  <c r="D34" i="140"/>
  <c r="C63" i="143"/>
  <c r="D24" i="140"/>
  <c r="C24" i="140" s="1"/>
  <c r="C48" i="143"/>
  <c r="D6" i="149"/>
  <c r="C52" i="143"/>
  <c r="D96" i="143"/>
  <c r="D73" i="143"/>
  <c r="D64" i="143"/>
  <c r="C78" i="143"/>
  <c r="D57" i="143"/>
  <c r="D56" i="143"/>
  <c r="D80" i="143"/>
  <c r="D74" i="143"/>
  <c r="B75" i="143"/>
  <c r="D77" i="143"/>
  <c r="D50" i="143"/>
  <c r="D71" i="143"/>
  <c r="D86" i="143"/>
  <c r="D68" i="143"/>
  <c r="D48" i="143"/>
  <c r="D65" i="143"/>
  <c r="D83" i="143"/>
  <c r="D67" i="143"/>
  <c r="D59" i="143"/>
  <c r="C17" i="153"/>
  <c r="D76" i="143"/>
  <c r="D49" i="143"/>
  <c r="D60" i="143"/>
  <c r="D53" i="143"/>
  <c r="D52" i="143"/>
  <c r="D70" i="143"/>
  <c r="D61" i="143"/>
  <c r="D54" i="143"/>
  <c r="D79" i="143"/>
  <c r="D55" i="143"/>
  <c r="D51" i="143"/>
  <c r="D82" i="143"/>
</calcChain>
</file>

<file path=xl/comments1.xml><?xml version="1.0" encoding="utf-8"?>
<comments xmlns="http://schemas.openxmlformats.org/spreadsheetml/2006/main">
  <authors>
    <author>Gary Goldstein</author>
    <author>Amit Kanudia</author>
    <author>Maurizio Gargiulo</author>
    <author>Fabian Gotzens</author>
  </authors>
  <commentList>
    <comment ref="J5" authorId="0" shapeId="0">
      <text>
        <r>
          <rPr>
            <sz val="8"/>
            <color indexed="81"/>
            <rFont val="Tahoma"/>
            <family val="2"/>
          </rPr>
          <t xml:space="preserve">Csets declarations are inherited until the next one is encountered.
Allowed Cset:
</t>
        </r>
        <r>
          <rPr>
            <b/>
            <sz val="8"/>
            <color indexed="81"/>
            <rFont val="Tahoma"/>
            <family val="2"/>
          </rPr>
          <t>NRG</t>
        </r>
        <r>
          <rPr>
            <sz val="8"/>
            <color indexed="81"/>
            <rFont val="Tahoma"/>
            <family val="2"/>
          </rPr>
          <t xml:space="preserve"> (Energy)
</t>
        </r>
        <r>
          <rPr>
            <b/>
            <sz val="8"/>
            <color indexed="81"/>
            <rFont val="Tahoma"/>
            <family val="2"/>
          </rPr>
          <t>ENV</t>
        </r>
        <r>
          <rPr>
            <sz val="8"/>
            <color indexed="81"/>
            <rFont val="Tahoma"/>
            <family val="2"/>
          </rPr>
          <t xml:space="preserve"> (Emission)
</t>
        </r>
        <r>
          <rPr>
            <b/>
            <sz val="8"/>
            <color indexed="81"/>
            <rFont val="Tahoma"/>
            <family val="2"/>
          </rPr>
          <t>DEM</t>
        </r>
        <r>
          <rPr>
            <sz val="8"/>
            <color indexed="81"/>
            <rFont val="Tahoma"/>
            <family val="2"/>
          </rPr>
          <t xml:space="preserve"> (Demand)
</t>
        </r>
        <r>
          <rPr>
            <b/>
            <sz val="8"/>
            <color indexed="81"/>
            <rFont val="Tahoma"/>
            <family val="2"/>
          </rPr>
          <t>MAT</t>
        </r>
        <r>
          <rPr>
            <sz val="8"/>
            <color indexed="81"/>
            <rFont val="Tahoma"/>
            <family val="2"/>
          </rPr>
          <t xml:space="preserve"> (Material)
</t>
        </r>
        <r>
          <rPr>
            <b/>
            <sz val="8"/>
            <color indexed="81"/>
            <rFont val="Tahoma"/>
            <family val="2"/>
          </rPr>
          <t>FIN</t>
        </r>
        <r>
          <rPr>
            <sz val="8"/>
            <color indexed="81"/>
            <rFont val="Tahoma"/>
            <family val="2"/>
          </rPr>
          <t xml:space="preserve"> (Financial)</t>
        </r>
      </text>
    </comment>
    <comment ref="O5" authorId="1" shapeId="0">
      <text>
        <r>
          <rPr>
            <b/>
            <sz val="8"/>
            <color indexed="81"/>
            <rFont val="Tahoma"/>
            <family val="2"/>
          </rPr>
          <t>Amit Kanudia:</t>
        </r>
        <r>
          <rPr>
            <sz val="8"/>
            <color indexed="81"/>
            <rFont val="Tahoma"/>
            <family val="2"/>
          </rPr>
          <t xml:space="preserve">
LO for PRODUCTION &gt;= CONSUMPTION (Default)
FX for PRODUCTION = CONSUMPTION
UP for PRODUCTION &lt;= CONSUMPTION</t>
        </r>
      </text>
    </comment>
    <comment ref="P5" authorId="2" shapeId="0">
      <text>
        <r>
          <rPr>
            <sz val="8"/>
            <color indexed="81"/>
            <rFont val="Tahoma"/>
            <family val="2"/>
          </rPr>
          <t>Allowed CTSLvl</t>
        </r>
        <r>
          <rPr>
            <b/>
            <sz val="8"/>
            <color indexed="81"/>
            <rFont val="Tahoma"/>
            <family val="2"/>
          </rPr>
          <t xml:space="preserve">
SEASON</t>
        </r>
        <r>
          <rPr>
            <sz val="8"/>
            <color indexed="81"/>
            <rFont val="Tahoma"/>
            <family val="2"/>
          </rPr>
          <t xml:space="preserve"> (Seasonal level)</t>
        </r>
        <r>
          <rPr>
            <b/>
            <sz val="8"/>
            <color indexed="81"/>
            <rFont val="Tahoma"/>
            <family val="2"/>
          </rPr>
          <t xml:space="preserve">
WEEKLY</t>
        </r>
        <r>
          <rPr>
            <sz val="8"/>
            <color indexed="81"/>
            <rFont val="Tahoma"/>
            <family val="2"/>
          </rPr>
          <t xml:space="preserve"> (Weekly level)</t>
        </r>
        <r>
          <rPr>
            <b/>
            <sz val="8"/>
            <color indexed="81"/>
            <rFont val="Tahoma"/>
            <family val="2"/>
          </rPr>
          <t xml:space="preserve">
DAYNITE</t>
        </r>
        <r>
          <rPr>
            <sz val="8"/>
            <color indexed="81"/>
            <rFont val="Tahoma"/>
            <family val="2"/>
          </rPr>
          <t xml:space="preserve"> (day and night level)</t>
        </r>
      </text>
    </comment>
    <comment ref="Q5" authorId="2" shapeId="0">
      <text>
        <r>
          <rPr>
            <sz val="8"/>
            <color indexed="81"/>
            <rFont val="Tahoma"/>
            <family val="2"/>
          </rPr>
          <t>Allowed PeakTS</t>
        </r>
        <r>
          <rPr>
            <b/>
            <sz val="8"/>
            <color indexed="81"/>
            <rFont val="Tahoma"/>
            <family val="2"/>
          </rPr>
          <t xml:space="preserve">
ANNUAL </t>
        </r>
        <r>
          <rPr>
            <sz val="8"/>
            <color indexed="81"/>
            <rFont val="Tahoma"/>
            <family val="2"/>
          </rPr>
          <t>(to generate Peak Equation for all the TimeSlices)</t>
        </r>
        <r>
          <rPr>
            <b/>
            <sz val="8"/>
            <color indexed="81"/>
            <rFont val="Tahoma"/>
            <family val="2"/>
          </rPr>
          <t xml:space="preserve">
User TS </t>
        </r>
        <r>
          <rPr>
            <sz val="8"/>
            <color indexed="81"/>
            <rFont val="Tahoma"/>
            <family val="2"/>
          </rPr>
          <t>(to generate Peak Equation for a single TS)</t>
        </r>
      </text>
    </comment>
    <comment ref="R5" authorId="2" shapeId="0">
      <text>
        <r>
          <rPr>
            <sz val="8"/>
            <color indexed="81"/>
            <rFont val="Tahoma"/>
            <family val="2"/>
          </rPr>
          <t xml:space="preserve">Allowed Ctype
</t>
        </r>
        <r>
          <rPr>
            <b/>
            <sz val="8"/>
            <color indexed="81"/>
            <rFont val="Tahoma"/>
            <family val="2"/>
          </rPr>
          <t>ELC</t>
        </r>
        <r>
          <rPr>
            <sz val="8"/>
            <color indexed="81"/>
            <rFont val="Tahoma"/>
            <family val="2"/>
          </rPr>
          <t xml:space="preserve"> (Electricity)</t>
        </r>
      </text>
    </comment>
    <comment ref="P21" authorId="2" shapeId="0">
      <text>
        <r>
          <rPr>
            <sz val="8"/>
            <color indexed="81"/>
            <rFont val="Tahoma"/>
            <family val="2"/>
          </rPr>
          <t xml:space="preserve">Allowed TsLvl
</t>
        </r>
        <r>
          <rPr>
            <b/>
            <sz val="8"/>
            <color indexed="81"/>
            <rFont val="Tahoma"/>
            <family val="2"/>
          </rPr>
          <t>ANNUAL</t>
        </r>
        <r>
          <rPr>
            <sz val="8"/>
            <color indexed="81"/>
            <rFont val="Tahoma"/>
            <family val="2"/>
          </rPr>
          <t xml:space="preserve"> (Annual level)
</t>
        </r>
        <r>
          <rPr>
            <b/>
            <sz val="8"/>
            <color indexed="81"/>
            <rFont val="Tahoma"/>
            <family val="2"/>
          </rPr>
          <t>SEASON</t>
        </r>
        <r>
          <rPr>
            <sz val="8"/>
            <color indexed="81"/>
            <rFont val="Tahoma"/>
            <family val="2"/>
          </rPr>
          <t xml:space="preserve"> (Seasonal level)
</t>
        </r>
        <r>
          <rPr>
            <b/>
            <sz val="8"/>
            <color indexed="81"/>
            <rFont val="Tahoma"/>
            <family val="2"/>
          </rPr>
          <t>WEEKLY</t>
        </r>
        <r>
          <rPr>
            <sz val="8"/>
            <color indexed="81"/>
            <rFont val="Tahoma"/>
            <family val="2"/>
          </rPr>
          <t xml:space="preserve"> (Weekly level)
</t>
        </r>
        <r>
          <rPr>
            <b/>
            <sz val="8"/>
            <color indexed="81"/>
            <rFont val="Tahoma"/>
            <family val="2"/>
          </rPr>
          <t>DAYNITE</t>
        </r>
        <r>
          <rPr>
            <sz val="8"/>
            <color indexed="81"/>
            <rFont val="Tahoma"/>
            <family val="2"/>
          </rPr>
          <t xml:space="preserve"> (day and night level)</t>
        </r>
      </text>
    </comment>
    <comment ref="Q21" authorId="1" shapeId="0">
      <text>
        <r>
          <rPr>
            <b/>
            <sz val="8"/>
            <color indexed="81"/>
            <rFont val="Tahoma"/>
            <family val="2"/>
          </rPr>
          <t>Amit Kanudia:</t>
        </r>
        <r>
          <rPr>
            <sz val="8"/>
            <color indexed="81"/>
            <rFont val="Tahoma"/>
            <family val="2"/>
          </rPr>
          <t xml:space="preserve">
Needed only when one wants to override the VEDA default assignment
</t>
        </r>
      </text>
    </comment>
    <comment ref="R21" authorId="2" shapeId="0">
      <text>
        <r>
          <rPr>
            <sz val="8"/>
            <color indexed="81"/>
            <rFont val="Tahoma"/>
            <family val="2"/>
          </rPr>
          <t>Allowed Vintage</t>
        </r>
        <r>
          <rPr>
            <b/>
            <sz val="8"/>
            <color indexed="81"/>
            <rFont val="Tahoma"/>
            <family val="2"/>
          </rPr>
          <t xml:space="preserve">
NO</t>
        </r>
        <r>
          <rPr>
            <sz val="8"/>
            <color indexed="81"/>
            <rFont val="Tahoma"/>
            <family val="2"/>
          </rPr>
          <t xml:space="preserve"> (if empty by default mean </t>
        </r>
        <r>
          <rPr>
            <b/>
            <sz val="8"/>
            <color indexed="81"/>
            <rFont val="Tahoma"/>
            <family val="2"/>
          </rPr>
          <t>NO</t>
        </r>
        <r>
          <rPr>
            <sz val="8"/>
            <color indexed="81"/>
            <rFont val="Tahoma"/>
            <family val="2"/>
          </rPr>
          <t>)</t>
        </r>
        <r>
          <rPr>
            <b/>
            <sz val="8"/>
            <color indexed="81"/>
            <rFont val="Tahoma"/>
            <family val="2"/>
          </rPr>
          <t xml:space="preserve">
YES</t>
        </r>
      </text>
    </comment>
    <comment ref="J22" authorId="2" shapeId="0">
      <text>
        <r>
          <rPr>
            <sz val="8"/>
            <color indexed="81"/>
            <rFont val="Tahoma"/>
            <family val="2"/>
          </rPr>
          <t xml:space="preserve">Sets declarations are </t>
        </r>
        <r>
          <rPr>
            <sz val="8"/>
            <color indexed="81"/>
            <rFont val="Tahoma"/>
            <family val="2"/>
          </rPr>
          <t>inherited. 
Allowed Process Sets</t>
        </r>
        <r>
          <rPr>
            <b/>
            <sz val="8"/>
            <color indexed="81"/>
            <rFont val="Tahoma"/>
            <family val="2"/>
          </rPr>
          <t xml:space="preserve">
ELE </t>
        </r>
        <r>
          <rPr>
            <sz val="8"/>
            <color indexed="81"/>
            <rFont val="Tahoma"/>
            <family val="2"/>
          </rPr>
          <t>(Thermal Electric Power Plant)</t>
        </r>
        <r>
          <rPr>
            <b/>
            <sz val="8"/>
            <color indexed="81"/>
            <rFont val="Tahoma"/>
            <family val="2"/>
          </rPr>
          <t xml:space="preserve">
CHP </t>
        </r>
        <r>
          <rPr>
            <sz val="8"/>
            <color indexed="81"/>
            <rFont val="Tahoma"/>
            <family val="2"/>
          </rPr>
          <t>(Combined Heat and Power)</t>
        </r>
        <r>
          <rPr>
            <b/>
            <sz val="8"/>
            <color indexed="81"/>
            <rFont val="Tahoma"/>
            <family val="2"/>
          </rPr>
          <t xml:space="preserve">
STGTSS </t>
        </r>
        <r>
          <rPr>
            <sz val="8"/>
            <color indexed="81"/>
            <rFont val="Tahoma"/>
            <family val="2"/>
          </rPr>
          <t>(Pump Storage)</t>
        </r>
        <r>
          <rPr>
            <b/>
            <sz val="8"/>
            <color indexed="81"/>
            <rFont val="Tahoma"/>
            <family val="2"/>
          </rPr>
          <t xml:space="preserve">
STGIPS</t>
        </r>
        <r>
          <rPr>
            <sz val="8"/>
            <color indexed="81"/>
            <rFont val="Tahoma"/>
            <family val="2"/>
          </rPr>
          <t xml:space="preserve"> (Pump Storage IP)</t>
        </r>
        <r>
          <rPr>
            <b/>
            <sz val="8"/>
            <color indexed="81"/>
            <rFont val="Tahoma"/>
            <family val="2"/>
          </rPr>
          <t xml:space="preserve">
PRE </t>
        </r>
        <r>
          <rPr>
            <sz val="8"/>
            <color indexed="81"/>
            <rFont val="Tahoma"/>
            <family val="2"/>
          </rPr>
          <t>(Genric Process/Technology)</t>
        </r>
        <r>
          <rPr>
            <b/>
            <sz val="8"/>
            <color indexed="81"/>
            <rFont val="Tahoma"/>
            <family val="2"/>
          </rPr>
          <t xml:space="preserve">
DMD</t>
        </r>
        <r>
          <rPr>
            <sz val="8"/>
            <color indexed="81"/>
            <rFont val="Tahoma"/>
            <family val="2"/>
          </rPr>
          <t xml:space="preserve"> (Demand Device)</t>
        </r>
        <r>
          <rPr>
            <b/>
            <sz val="8"/>
            <color indexed="81"/>
            <rFont val="Tahoma"/>
            <family val="2"/>
          </rPr>
          <t xml:space="preserve">
IMP </t>
        </r>
        <r>
          <rPr>
            <sz val="8"/>
            <color indexed="81"/>
            <rFont val="Tahoma"/>
            <family val="2"/>
          </rPr>
          <t xml:space="preserve">(Import)
</t>
        </r>
        <r>
          <rPr>
            <b/>
            <sz val="8"/>
            <color indexed="81"/>
            <rFont val="Tahoma"/>
            <family val="2"/>
          </rPr>
          <t>EXP</t>
        </r>
        <r>
          <rPr>
            <sz val="8"/>
            <color indexed="81"/>
            <rFont val="Tahoma"/>
            <family val="2"/>
          </rPr>
          <t xml:space="preserve"> (Export)</t>
        </r>
        <r>
          <rPr>
            <b/>
            <sz val="8"/>
            <color indexed="81"/>
            <rFont val="Tahoma"/>
            <family val="2"/>
          </rPr>
          <t xml:space="preserve">
MIN </t>
        </r>
        <r>
          <rPr>
            <sz val="8"/>
            <color indexed="81"/>
            <rFont val="Tahoma"/>
            <family val="2"/>
          </rPr>
          <t>(Mining Process)</t>
        </r>
        <r>
          <rPr>
            <b/>
            <sz val="8"/>
            <color indexed="81"/>
            <rFont val="Tahoma"/>
            <family val="2"/>
          </rPr>
          <t xml:space="preserve">
RNW </t>
        </r>
        <r>
          <rPr>
            <sz val="8"/>
            <color indexed="81"/>
            <rFont val="Tahoma"/>
            <family val="2"/>
          </rPr>
          <t>(Renewable Technology)</t>
        </r>
        <r>
          <rPr>
            <b/>
            <sz val="8"/>
            <color indexed="81"/>
            <rFont val="Tahoma"/>
            <family val="2"/>
          </rPr>
          <t xml:space="preserve">
HPL</t>
        </r>
        <r>
          <rPr>
            <sz val="8"/>
            <color indexed="81"/>
            <rFont val="Tahoma"/>
            <family val="2"/>
          </rPr>
          <t xml:space="preserve"> (Heating Plant)</t>
        </r>
      </text>
    </comment>
    <comment ref="E27" authorId="3" shapeId="0">
      <text>
        <r>
          <rPr>
            <b/>
            <sz val="9"/>
            <color indexed="81"/>
            <rFont val="Segoe UI"/>
            <charset val="1"/>
          </rPr>
          <t>Fabian Gotzens:</t>
        </r>
        <r>
          <rPr>
            <sz val="9"/>
            <color indexed="81"/>
            <rFont val="Segoe UI"/>
            <charset val="1"/>
          </rPr>
          <t xml:space="preserve">
Zu prüfen</t>
        </r>
      </text>
    </comment>
  </commentList>
</comments>
</file>

<file path=xl/comments2.xml><?xml version="1.0" encoding="utf-8"?>
<comments xmlns="http://schemas.openxmlformats.org/spreadsheetml/2006/main">
  <authors>
    <author>Gary Goldstein</author>
    <author>Amit Kanudia</author>
    <author>Maurizio Gargiulo</author>
  </authors>
  <commentList>
    <comment ref="B7" authorId="0" shapeId="0">
      <text>
        <r>
          <rPr>
            <sz val="8"/>
            <color indexed="81"/>
            <rFont val="Tahoma"/>
            <family val="2"/>
          </rPr>
          <t xml:space="preserve">Csets declarations are inherited until the next one is encountered.
Allowed Cset:
</t>
        </r>
        <r>
          <rPr>
            <b/>
            <sz val="8"/>
            <color indexed="81"/>
            <rFont val="Tahoma"/>
            <family val="2"/>
          </rPr>
          <t>NRG</t>
        </r>
        <r>
          <rPr>
            <sz val="8"/>
            <color indexed="81"/>
            <rFont val="Tahoma"/>
            <family val="2"/>
          </rPr>
          <t xml:space="preserve"> (Energy)
</t>
        </r>
        <r>
          <rPr>
            <b/>
            <sz val="8"/>
            <color indexed="81"/>
            <rFont val="Tahoma"/>
            <family val="2"/>
          </rPr>
          <t>ENV</t>
        </r>
        <r>
          <rPr>
            <sz val="8"/>
            <color indexed="81"/>
            <rFont val="Tahoma"/>
            <family val="2"/>
          </rPr>
          <t xml:space="preserve"> (Emission)
</t>
        </r>
        <r>
          <rPr>
            <b/>
            <sz val="8"/>
            <color indexed="81"/>
            <rFont val="Tahoma"/>
            <family val="2"/>
          </rPr>
          <t>DEM</t>
        </r>
        <r>
          <rPr>
            <sz val="8"/>
            <color indexed="81"/>
            <rFont val="Tahoma"/>
            <family val="2"/>
          </rPr>
          <t xml:space="preserve"> (Demand)
</t>
        </r>
        <r>
          <rPr>
            <b/>
            <sz val="8"/>
            <color indexed="81"/>
            <rFont val="Tahoma"/>
            <family val="2"/>
          </rPr>
          <t>MAT</t>
        </r>
        <r>
          <rPr>
            <sz val="8"/>
            <color indexed="81"/>
            <rFont val="Tahoma"/>
            <family val="2"/>
          </rPr>
          <t xml:space="preserve"> (Material)
</t>
        </r>
        <r>
          <rPr>
            <b/>
            <sz val="8"/>
            <color indexed="81"/>
            <rFont val="Tahoma"/>
            <family val="2"/>
          </rPr>
          <t>FIN</t>
        </r>
        <r>
          <rPr>
            <sz val="8"/>
            <color indexed="81"/>
            <rFont val="Tahoma"/>
            <family val="2"/>
          </rPr>
          <t xml:space="preserve"> (Financial)</t>
        </r>
      </text>
    </comment>
    <comment ref="G7" authorId="1" shapeId="0">
      <text>
        <r>
          <rPr>
            <b/>
            <sz val="8"/>
            <color indexed="81"/>
            <rFont val="Tahoma"/>
            <family val="2"/>
          </rPr>
          <t>Amit Kanudia:</t>
        </r>
        <r>
          <rPr>
            <sz val="8"/>
            <color indexed="81"/>
            <rFont val="Tahoma"/>
            <family val="2"/>
          </rPr>
          <t xml:space="preserve">
LO for PRODUCTION &gt;= CONSUMPTION (Default)
FX for PRODUCTION = CONSUMPTION
UP for PRODUCTION &lt;= CONSUMPTION</t>
        </r>
      </text>
    </comment>
    <comment ref="H7" authorId="2" shapeId="0">
      <text>
        <r>
          <rPr>
            <sz val="8"/>
            <color indexed="81"/>
            <rFont val="Tahoma"/>
            <family val="2"/>
          </rPr>
          <t>Allowed CTSLvl</t>
        </r>
        <r>
          <rPr>
            <b/>
            <sz val="8"/>
            <color indexed="81"/>
            <rFont val="Tahoma"/>
            <family val="2"/>
          </rPr>
          <t xml:space="preserve">
SEASON</t>
        </r>
        <r>
          <rPr>
            <sz val="8"/>
            <color indexed="81"/>
            <rFont val="Tahoma"/>
            <family val="2"/>
          </rPr>
          <t xml:space="preserve"> (Seasonal level)</t>
        </r>
        <r>
          <rPr>
            <b/>
            <sz val="8"/>
            <color indexed="81"/>
            <rFont val="Tahoma"/>
            <family val="2"/>
          </rPr>
          <t xml:space="preserve">
WEEKLY</t>
        </r>
        <r>
          <rPr>
            <sz val="8"/>
            <color indexed="81"/>
            <rFont val="Tahoma"/>
            <family val="2"/>
          </rPr>
          <t xml:space="preserve"> (Weekly level)</t>
        </r>
        <r>
          <rPr>
            <b/>
            <sz val="8"/>
            <color indexed="81"/>
            <rFont val="Tahoma"/>
            <family val="2"/>
          </rPr>
          <t xml:space="preserve">
DAYNITE</t>
        </r>
        <r>
          <rPr>
            <sz val="8"/>
            <color indexed="81"/>
            <rFont val="Tahoma"/>
            <family val="2"/>
          </rPr>
          <t xml:space="preserve"> (day and night level)</t>
        </r>
      </text>
    </comment>
    <comment ref="I7" authorId="2" shapeId="0">
      <text>
        <r>
          <rPr>
            <sz val="8"/>
            <color indexed="81"/>
            <rFont val="Tahoma"/>
            <family val="2"/>
          </rPr>
          <t>Allowed PeakTS</t>
        </r>
        <r>
          <rPr>
            <b/>
            <sz val="8"/>
            <color indexed="81"/>
            <rFont val="Tahoma"/>
            <family val="2"/>
          </rPr>
          <t xml:space="preserve">
ANNUAL </t>
        </r>
        <r>
          <rPr>
            <sz val="8"/>
            <color indexed="81"/>
            <rFont val="Tahoma"/>
            <family val="2"/>
          </rPr>
          <t>(to generate Peak Equation for all the TimeSlices)</t>
        </r>
        <r>
          <rPr>
            <b/>
            <sz val="8"/>
            <color indexed="81"/>
            <rFont val="Tahoma"/>
            <family val="2"/>
          </rPr>
          <t xml:space="preserve">
User TS </t>
        </r>
        <r>
          <rPr>
            <sz val="8"/>
            <color indexed="81"/>
            <rFont val="Tahoma"/>
            <family val="2"/>
          </rPr>
          <t>(to generate Peak Equation for a single TS)</t>
        </r>
      </text>
    </comment>
    <comment ref="J7" authorId="2" shapeId="0">
      <text>
        <r>
          <rPr>
            <sz val="8"/>
            <color indexed="81"/>
            <rFont val="Tahoma"/>
            <family val="2"/>
          </rPr>
          <t xml:space="preserve">Allowed Ctype
</t>
        </r>
        <r>
          <rPr>
            <b/>
            <sz val="8"/>
            <color indexed="81"/>
            <rFont val="Tahoma"/>
            <family val="2"/>
          </rPr>
          <t>ELC</t>
        </r>
        <r>
          <rPr>
            <sz val="8"/>
            <color indexed="81"/>
            <rFont val="Tahoma"/>
            <family val="2"/>
          </rPr>
          <t xml:space="preserve"> (Electricity)</t>
        </r>
      </text>
    </comment>
    <comment ref="H14" authorId="2" shapeId="0">
      <text>
        <r>
          <rPr>
            <sz val="8"/>
            <color indexed="81"/>
            <rFont val="Tahoma"/>
            <family val="2"/>
          </rPr>
          <t xml:space="preserve">Allowed TsLvl
</t>
        </r>
        <r>
          <rPr>
            <b/>
            <sz val="8"/>
            <color indexed="81"/>
            <rFont val="Tahoma"/>
            <family val="2"/>
          </rPr>
          <t>ANNUAL</t>
        </r>
        <r>
          <rPr>
            <sz val="8"/>
            <color indexed="81"/>
            <rFont val="Tahoma"/>
            <family val="2"/>
          </rPr>
          <t xml:space="preserve"> (Annual level)
</t>
        </r>
        <r>
          <rPr>
            <b/>
            <sz val="8"/>
            <color indexed="81"/>
            <rFont val="Tahoma"/>
            <family val="2"/>
          </rPr>
          <t>SEASON</t>
        </r>
        <r>
          <rPr>
            <sz val="8"/>
            <color indexed="81"/>
            <rFont val="Tahoma"/>
            <family val="2"/>
          </rPr>
          <t xml:space="preserve"> (Seasonal level)
</t>
        </r>
        <r>
          <rPr>
            <b/>
            <sz val="8"/>
            <color indexed="81"/>
            <rFont val="Tahoma"/>
            <family val="2"/>
          </rPr>
          <t>WEEKLY</t>
        </r>
        <r>
          <rPr>
            <sz val="8"/>
            <color indexed="81"/>
            <rFont val="Tahoma"/>
            <family val="2"/>
          </rPr>
          <t xml:space="preserve"> (Weekly level)
</t>
        </r>
        <r>
          <rPr>
            <b/>
            <sz val="8"/>
            <color indexed="81"/>
            <rFont val="Tahoma"/>
            <family val="2"/>
          </rPr>
          <t>DAYNITE</t>
        </r>
        <r>
          <rPr>
            <sz val="8"/>
            <color indexed="81"/>
            <rFont val="Tahoma"/>
            <family val="2"/>
          </rPr>
          <t xml:space="preserve"> (day and night level)</t>
        </r>
      </text>
    </comment>
    <comment ref="I14" authorId="1" shapeId="0">
      <text>
        <r>
          <rPr>
            <b/>
            <sz val="8"/>
            <color indexed="81"/>
            <rFont val="Tahoma"/>
            <family val="2"/>
          </rPr>
          <t>Amit Kanudia:</t>
        </r>
        <r>
          <rPr>
            <sz val="8"/>
            <color indexed="81"/>
            <rFont val="Tahoma"/>
            <family val="2"/>
          </rPr>
          <t xml:space="preserve">
Needed only when one wants to override the VEDA default assignment
</t>
        </r>
      </text>
    </comment>
    <comment ref="J14" authorId="2" shapeId="0">
      <text>
        <r>
          <rPr>
            <sz val="8"/>
            <color indexed="81"/>
            <rFont val="Tahoma"/>
            <family val="2"/>
          </rPr>
          <t>Allowed Vintage</t>
        </r>
        <r>
          <rPr>
            <b/>
            <sz val="8"/>
            <color indexed="81"/>
            <rFont val="Tahoma"/>
            <family val="2"/>
          </rPr>
          <t xml:space="preserve">
NO</t>
        </r>
        <r>
          <rPr>
            <sz val="8"/>
            <color indexed="81"/>
            <rFont val="Tahoma"/>
            <family val="2"/>
          </rPr>
          <t xml:space="preserve"> (if empty by default mean </t>
        </r>
        <r>
          <rPr>
            <b/>
            <sz val="8"/>
            <color indexed="81"/>
            <rFont val="Tahoma"/>
            <family val="2"/>
          </rPr>
          <t>NO</t>
        </r>
        <r>
          <rPr>
            <sz val="8"/>
            <color indexed="81"/>
            <rFont val="Tahoma"/>
            <family val="2"/>
          </rPr>
          <t>)</t>
        </r>
        <r>
          <rPr>
            <b/>
            <sz val="8"/>
            <color indexed="81"/>
            <rFont val="Tahoma"/>
            <family val="2"/>
          </rPr>
          <t xml:space="preserve">
YES</t>
        </r>
      </text>
    </comment>
    <comment ref="B15" authorId="2" shapeId="0">
      <text>
        <r>
          <rPr>
            <sz val="8"/>
            <color indexed="81"/>
            <rFont val="Tahoma"/>
            <family val="2"/>
          </rPr>
          <t xml:space="preserve">Sets declarations are </t>
        </r>
        <r>
          <rPr>
            <sz val="8"/>
            <color indexed="81"/>
            <rFont val="Tahoma"/>
            <family val="2"/>
          </rPr>
          <t>inherited. 
Allowed Process Sets</t>
        </r>
        <r>
          <rPr>
            <b/>
            <sz val="8"/>
            <color indexed="81"/>
            <rFont val="Tahoma"/>
            <family val="2"/>
          </rPr>
          <t xml:space="preserve">
ELE </t>
        </r>
        <r>
          <rPr>
            <sz val="8"/>
            <color indexed="81"/>
            <rFont val="Tahoma"/>
            <family val="2"/>
          </rPr>
          <t>(Thermal Electric Power Plant)</t>
        </r>
        <r>
          <rPr>
            <b/>
            <sz val="8"/>
            <color indexed="81"/>
            <rFont val="Tahoma"/>
            <family val="2"/>
          </rPr>
          <t xml:space="preserve">
CHP </t>
        </r>
        <r>
          <rPr>
            <sz val="8"/>
            <color indexed="81"/>
            <rFont val="Tahoma"/>
            <family val="2"/>
          </rPr>
          <t>(Combined Heat and Power)</t>
        </r>
        <r>
          <rPr>
            <b/>
            <sz val="8"/>
            <color indexed="81"/>
            <rFont val="Tahoma"/>
            <family val="2"/>
          </rPr>
          <t xml:space="preserve">
STGTSS </t>
        </r>
        <r>
          <rPr>
            <sz val="8"/>
            <color indexed="81"/>
            <rFont val="Tahoma"/>
            <family val="2"/>
          </rPr>
          <t>(Pump Storage)</t>
        </r>
        <r>
          <rPr>
            <b/>
            <sz val="8"/>
            <color indexed="81"/>
            <rFont val="Tahoma"/>
            <family val="2"/>
          </rPr>
          <t xml:space="preserve">
STGIPS</t>
        </r>
        <r>
          <rPr>
            <sz val="8"/>
            <color indexed="81"/>
            <rFont val="Tahoma"/>
            <family val="2"/>
          </rPr>
          <t xml:space="preserve"> (Pump Storage IP)</t>
        </r>
        <r>
          <rPr>
            <b/>
            <sz val="8"/>
            <color indexed="81"/>
            <rFont val="Tahoma"/>
            <family val="2"/>
          </rPr>
          <t xml:space="preserve">
PRE </t>
        </r>
        <r>
          <rPr>
            <sz val="8"/>
            <color indexed="81"/>
            <rFont val="Tahoma"/>
            <family val="2"/>
          </rPr>
          <t>(Genric Process/Technology)</t>
        </r>
        <r>
          <rPr>
            <b/>
            <sz val="8"/>
            <color indexed="81"/>
            <rFont val="Tahoma"/>
            <family val="2"/>
          </rPr>
          <t xml:space="preserve">
DMD</t>
        </r>
        <r>
          <rPr>
            <sz val="8"/>
            <color indexed="81"/>
            <rFont val="Tahoma"/>
            <family val="2"/>
          </rPr>
          <t xml:space="preserve"> (Demand Device)</t>
        </r>
        <r>
          <rPr>
            <b/>
            <sz val="8"/>
            <color indexed="81"/>
            <rFont val="Tahoma"/>
            <family val="2"/>
          </rPr>
          <t xml:space="preserve">
IMP </t>
        </r>
        <r>
          <rPr>
            <sz val="8"/>
            <color indexed="81"/>
            <rFont val="Tahoma"/>
            <family val="2"/>
          </rPr>
          <t xml:space="preserve">(Import)
</t>
        </r>
        <r>
          <rPr>
            <b/>
            <sz val="8"/>
            <color indexed="81"/>
            <rFont val="Tahoma"/>
            <family val="2"/>
          </rPr>
          <t>EXP</t>
        </r>
        <r>
          <rPr>
            <sz val="8"/>
            <color indexed="81"/>
            <rFont val="Tahoma"/>
            <family val="2"/>
          </rPr>
          <t xml:space="preserve"> (Export)</t>
        </r>
        <r>
          <rPr>
            <b/>
            <sz val="8"/>
            <color indexed="81"/>
            <rFont val="Tahoma"/>
            <family val="2"/>
          </rPr>
          <t xml:space="preserve">
MIN </t>
        </r>
        <r>
          <rPr>
            <sz val="8"/>
            <color indexed="81"/>
            <rFont val="Tahoma"/>
            <family val="2"/>
          </rPr>
          <t>(Mining Process)</t>
        </r>
        <r>
          <rPr>
            <b/>
            <sz val="8"/>
            <color indexed="81"/>
            <rFont val="Tahoma"/>
            <family val="2"/>
          </rPr>
          <t xml:space="preserve">
RNW </t>
        </r>
        <r>
          <rPr>
            <sz val="8"/>
            <color indexed="81"/>
            <rFont val="Tahoma"/>
            <family val="2"/>
          </rPr>
          <t>(Renewable Technology)</t>
        </r>
        <r>
          <rPr>
            <b/>
            <sz val="8"/>
            <color indexed="81"/>
            <rFont val="Tahoma"/>
            <family val="2"/>
          </rPr>
          <t xml:space="preserve">
HPL</t>
        </r>
        <r>
          <rPr>
            <sz val="8"/>
            <color indexed="81"/>
            <rFont val="Tahoma"/>
            <family val="2"/>
          </rPr>
          <t xml:space="preserve"> (Heating Plant)</t>
        </r>
      </text>
    </comment>
  </commentList>
</comments>
</file>

<file path=xl/comments3.xml><?xml version="1.0" encoding="utf-8"?>
<comments xmlns="http://schemas.openxmlformats.org/spreadsheetml/2006/main">
  <authors>
    <author>Fabian Gotzens</author>
  </authors>
  <commentList>
    <comment ref="C8" authorId="0" shapeId="0">
      <text>
        <r>
          <rPr>
            <b/>
            <sz val="9"/>
            <color indexed="81"/>
            <rFont val="Segoe UI"/>
            <family val="2"/>
          </rPr>
          <t>Fabian Gotzens:</t>
        </r>
        <r>
          <rPr>
            <sz val="9"/>
            <color indexed="81"/>
            <rFont val="Segoe UI"/>
            <family val="2"/>
          </rPr>
          <t xml:space="preserve">
Quelle: http://volker-quaschning.de/datserv/CO2-spez/index.php</t>
        </r>
      </text>
    </comment>
  </commentList>
</comments>
</file>

<file path=xl/sharedStrings.xml><?xml version="1.0" encoding="utf-8"?>
<sst xmlns="http://schemas.openxmlformats.org/spreadsheetml/2006/main" count="351" uniqueCount="212">
  <si>
    <t>CommName</t>
  </si>
  <si>
    <t>TechName</t>
  </si>
  <si>
    <t>TechDesc</t>
  </si>
  <si>
    <t>CommDesc</t>
  </si>
  <si>
    <t>Unit</t>
  </si>
  <si>
    <t>Comm-IN</t>
  </si>
  <si>
    <t>Comm-OUT</t>
  </si>
  <si>
    <t>Csets</t>
  </si>
  <si>
    <t>LimType</t>
  </si>
  <si>
    <t>CTSLvl</t>
  </si>
  <si>
    <t>PeakTS</t>
  </si>
  <si>
    <t>Sets</t>
  </si>
  <si>
    <t>Ctype</t>
  </si>
  <si>
    <t>~FI_T</t>
  </si>
  <si>
    <t>~FI_Comm</t>
  </si>
  <si>
    <t>~FI_Process</t>
  </si>
  <si>
    <t>Tact</t>
  </si>
  <si>
    <t>Tcap</t>
  </si>
  <si>
    <t>Tslvl</t>
  </si>
  <si>
    <t>PrimaryCG</t>
  </si>
  <si>
    <t>Vintage</t>
  </si>
  <si>
    <t>Technology Name</t>
  </si>
  <si>
    <t>Technology Description</t>
  </si>
  <si>
    <t>Activity Unit</t>
  </si>
  <si>
    <t>Capacity Unit</t>
  </si>
  <si>
    <t>Vintage Tracking</t>
  </si>
  <si>
    <t>Commodity Name</t>
  </si>
  <si>
    <t>Commodity Description</t>
  </si>
  <si>
    <t>Peak Monitoring</t>
  </si>
  <si>
    <t>Electricity Indicator</t>
  </si>
  <si>
    <t>Region</t>
  </si>
  <si>
    <t>Region Name</t>
  </si>
  <si>
    <t>Input Commodity</t>
  </si>
  <si>
    <t>Output Commodity</t>
  </si>
  <si>
    <t>Existing Installed Capacity</t>
  </si>
  <si>
    <t>*Commodity Set Membership</t>
  </si>
  <si>
    <t>*Process Set Membership</t>
  </si>
  <si>
    <t>*Technology Name</t>
  </si>
  <si>
    <t>Sense of the Balance EQN.</t>
  </si>
  <si>
    <t>Timeslice Level</t>
  </si>
  <si>
    <t>Primary Commodity Group</t>
  </si>
  <si>
    <t>TimeSlice level of Process Activity</t>
  </si>
  <si>
    <t>COA</t>
  </si>
  <si>
    <t>OIL</t>
  </si>
  <si>
    <t>NUC</t>
  </si>
  <si>
    <t>HET</t>
  </si>
  <si>
    <t>ELC</t>
  </si>
  <si>
    <t>Natural Gas</t>
  </si>
  <si>
    <t>Nuclear Energy</t>
  </si>
  <si>
    <t>Derived Heat</t>
  </si>
  <si>
    <t>Total</t>
  </si>
  <si>
    <t>HPL</t>
  </si>
  <si>
    <t>Heat Plants</t>
  </si>
  <si>
    <t>NRG</t>
  </si>
  <si>
    <t>Sector Name</t>
  </si>
  <si>
    <t>Description</t>
  </si>
  <si>
    <t>PJ</t>
  </si>
  <si>
    <t>LIFE</t>
  </si>
  <si>
    <t>*</t>
  </si>
  <si>
    <t>FIXOM</t>
  </si>
  <si>
    <t>EFF</t>
  </si>
  <si>
    <t>Electricity</t>
  </si>
  <si>
    <t>Efficiency</t>
  </si>
  <si>
    <t>*Units</t>
  </si>
  <si>
    <t>Years</t>
  </si>
  <si>
    <t>Default Units</t>
  </si>
  <si>
    <t>Currency</t>
  </si>
  <si>
    <t>AFA</t>
  </si>
  <si>
    <t>Existing</t>
  </si>
  <si>
    <t>E</t>
  </si>
  <si>
    <t>Emissions</t>
  </si>
  <si>
    <t>kt</t>
  </si>
  <si>
    <t>ENV</t>
  </si>
  <si>
    <t>CO2</t>
  </si>
  <si>
    <t>VOC</t>
  </si>
  <si>
    <t>NOX</t>
  </si>
  <si>
    <t>Sector Fuel</t>
  </si>
  <si>
    <t>PRE</t>
  </si>
  <si>
    <t>GW</t>
  </si>
  <si>
    <t>ELE</t>
  </si>
  <si>
    <t>VAROM</t>
  </si>
  <si>
    <t>Total Production</t>
  </si>
  <si>
    <t>Capacity to Activity Factor</t>
  </si>
  <si>
    <t>Power Plant Type</t>
  </si>
  <si>
    <t>CHP</t>
  </si>
  <si>
    <t>Code</t>
  </si>
  <si>
    <t>CALIBRATION</t>
  </si>
  <si>
    <t>Peak</t>
  </si>
  <si>
    <t>STOCK</t>
  </si>
  <si>
    <t>DSL</t>
  </si>
  <si>
    <t>KER</t>
  </si>
  <si>
    <t>LPG</t>
  </si>
  <si>
    <t>GSL</t>
  </si>
  <si>
    <t>NAP</t>
  </si>
  <si>
    <t>HFO</t>
  </si>
  <si>
    <t>OPP</t>
  </si>
  <si>
    <t>Heavy Fuel Oil</t>
  </si>
  <si>
    <t>Other Petroleum Products</t>
  </si>
  <si>
    <t>Kerosenes</t>
  </si>
  <si>
    <t>Naphtha</t>
  </si>
  <si>
    <t>Diesel oil</t>
  </si>
  <si>
    <t>~COMEMI</t>
  </si>
  <si>
    <t>Input Share</t>
  </si>
  <si>
    <t>Share-I~UP</t>
  </si>
  <si>
    <t>kt/PJ</t>
  </si>
  <si>
    <t>User inputs</t>
  </si>
  <si>
    <t>Linked to the Energy Balance</t>
  </si>
  <si>
    <t>Dynamic coefficients for combustion emissions in power sector</t>
  </si>
  <si>
    <t>TOT</t>
  </si>
  <si>
    <t>HYD</t>
  </si>
  <si>
    <t>Hydro power</t>
  </si>
  <si>
    <t>BIO</t>
  </si>
  <si>
    <t>SOL</t>
  </si>
  <si>
    <t>Biomass</t>
  </si>
  <si>
    <t>Lifetime</t>
  </si>
  <si>
    <t>CAP2ACT</t>
  </si>
  <si>
    <t>INVCOST</t>
  </si>
  <si>
    <t>NG</t>
  </si>
  <si>
    <t>Crude Oil</t>
  </si>
  <si>
    <t>WON</t>
  </si>
  <si>
    <t>WOF</t>
  </si>
  <si>
    <t>Wind onshore energy</t>
  </si>
  <si>
    <t>Wind offshore energy</t>
  </si>
  <si>
    <t>Hard Coal</t>
  </si>
  <si>
    <t>LIG</t>
  </si>
  <si>
    <t>Lignite</t>
  </si>
  <si>
    <t>Technology</t>
  </si>
  <si>
    <t>Default unit</t>
  </si>
  <si>
    <t>TRF</t>
  </si>
  <si>
    <t>Transforms</t>
  </si>
  <si>
    <t>PP</t>
  </si>
  <si>
    <t>?</t>
  </si>
  <si>
    <t>Nitrogen Oxides</t>
  </si>
  <si>
    <t>CH4</t>
  </si>
  <si>
    <t>Methane</t>
  </si>
  <si>
    <t>Development Stage</t>
  </si>
  <si>
    <t>Aged / Less efficient</t>
  </si>
  <si>
    <t>AG</t>
  </si>
  <si>
    <t>Standard / Status Quo</t>
  </si>
  <si>
    <t>SQ</t>
  </si>
  <si>
    <t>Innovative</t>
  </si>
  <si>
    <t>IN1</t>
  </si>
  <si>
    <t>Future</t>
  </si>
  <si>
    <t>IN2</t>
  </si>
  <si>
    <t>Combined Heat/Power Plants</t>
  </si>
  <si>
    <t>Electricity-Only Plants</t>
  </si>
  <si>
    <t>Sector Output Commodities</t>
  </si>
  <si>
    <t>Carbon Dioxide</t>
  </si>
  <si>
    <t>[-]</t>
  </si>
  <si>
    <t>Power Plant Types</t>
  </si>
  <si>
    <t>HYD-ROR</t>
  </si>
  <si>
    <t>HYD-STO</t>
  </si>
  <si>
    <t>HYD-PST</t>
  </si>
  <si>
    <t>Wastes</t>
  </si>
  <si>
    <t>WST</t>
  </si>
  <si>
    <t>SYG</t>
  </si>
  <si>
    <t>Synthesis Gases</t>
  </si>
  <si>
    <t>Hydro Run-Of-River</t>
  </si>
  <si>
    <t>Hydro Storage Plants</t>
  </si>
  <si>
    <t>Hydro Pumped Storage Plants</t>
  </si>
  <si>
    <t>Solar irradiation</t>
  </si>
  <si>
    <t>Synthesis Gas Plants</t>
  </si>
  <si>
    <t>SYN</t>
  </si>
  <si>
    <t>HEAT</t>
  </si>
  <si>
    <t>Attribute</t>
  </si>
  <si>
    <t>Demand Commodity Name</t>
  </si>
  <si>
    <t>Demand Value</t>
  </si>
  <si>
    <t>Demand</t>
  </si>
  <si>
    <t>Commodity</t>
  </si>
  <si>
    <t>Default Unit</t>
  </si>
  <si>
    <t>Currency Unit</t>
  </si>
  <si>
    <t>DEM</t>
  </si>
  <si>
    <t>M€</t>
  </si>
  <si>
    <t>TWh</t>
  </si>
  <si>
    <t>* in TWh</t>
  </si>
  <si>
    <t>Full Load Hours</t>
  </si>
  <si>
    <t>h/a</t>
  </si>
  <si>
    <t>NG-GT</t>
  </si>
  <si>
    <t>NG-CCGT</t>
  </si>
  <si>
    <t>% contribution to PEAK (Default 1)</t>
  </si>
  <si>
    <t>Investment Costs</t>
  </si>
  <si>
    <t>Fixed O&amp;M Costs</t>
  </si>
  <si>
    <t>Variable O&amp;M Costs</t>
  </si>
  <si>
    <t>M€2010</t>
  </si>
  <si>
    <t>PJ/a</t>
  </si>
  <si>
    <t>Annual Availability Factor</t>
  </si>
  <si>
    <t>Seasonal Availability Factors</t>
  </si>
  <si>
    <t>DummyCap</t>
  </si>
  <si>
    <t>ELC_Con-ELC</t>
  </si>
  <si>
    <t>AFS~W</t>
  </si>
  <si>
    <t>AFS~R</t>
  </si>
  <si>
    <t>AFS~S</t>
  </si>
  <si>
    <t>AFS~F</t>
  </si>
  <si>
    <t>Dummy Capacity for Testing Purposes Only</t>
  </si>
  <si>
    <t>NCAP_BND~UP~0</t>
  </si>
  <si>
    <t>STOCK~2015</t>
  </si>
  <si>
    <t>STOCK~2023</t>
  </si>
  <si>
    <t>STOCK~2020</t>
  </si>
  <si>
    <t>0=allows new capacity
2=prohibits new capacity</t>
  </si>
  <si>
    <t>NUCLEAR ENERGY</t>
  </si>
  <si>
    <t>START</t>
  </si>
  <si>
    <t>year</t>
  </si>
  <si>
    <t>Investment Start year</t>
  </si>
  <si>
    <t>NG-ST</t>
  </si>
  <si>
    <t>Natural Gas - Steam Turbines</t>
  </si>
  <si>
    <t>Motor Gasoline</t>
  </si>
  <si>
    <t xml:space="preserve"> Basis Fuels</t>
  </si>
  <si>
    <t>* CHP-Bereich</t>
  </si>
  <si>
    <t>Emissions by sector</t>
  </si>
  <si>
    <t>HEAT_Con-ELC</t>
  </si>
  <si>
    <t>*DUMMY</t>
  </si>
  <si>
    <t>Dummy Investmentcosts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</si>
</sst>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1" formatCode="_-* #,##0\ _€_-;\-* #,##0\ _€_-;_-* &quot;-&quot;\ _€_-;_-@_-"/>
    <numFmt numFmtId="43" formatCode="_-* #,##0.00\ _€_-;\-* #,##0.00\ _€_-;_-* &quot;-&quot;??\ _€_-;_-@_-"/>
    <numFmt numFmtId="164" formatCode="_-* #,##0.00_-;\-* #,##0.00_-;_-* &quot;-&quot;??_-;_-@_-"/>
    <numFmt numFmtId="165" formatCode="_(&quot;$&quot;* #,##0_);_(&quot;$&quot;* \(#,##0\);_(&quot;$&quot;* &quot;-&quot;_);_(@_)"/>
    <numFmt numFmtId="166" formatCode="_(* #,##0_);_(* \(#,##0\);_(* &quot;-&quot;_);_(@_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0.000"/>
    <numFmt numFmtId="170" formatCode="General_)"/>
    <numFmt numFmtId="171" formatCode="\Te\x\t"/>
    <numFmt numFmtId="172" formatCode="0.000%"/>
    <numFmt numFmtId="173" formatCode="@\ *."/>
    <numFmt numFmtId="174" formatCode="\ \ \ \ \ \ \ \ \ \ @\ *."/>
    <numFmt numFmtId="175" formatCode="\ \ \ \ \ \ \ \ \ \ \ \ @\ *."/>
    <numFmt numFmtId="176" formatCode="\ \ \ \ \ \ \ \ \ \ \ \ @"/>
    <numFmt numFmtId="177" formatCode="\ \ \ \ \ \ \ \ \ \ \ \ \ @\ *."/>
    <numFmt numFmtId="178" formatCode="\ @\ *."/>
    <numFmt numFmtId="179" formatCode="\ @"/>
    <numFmt numFmtId="180" formatCode="\ \ @\ *."/>
    <numFmt numFmtId="181" formatCode="\ \ @"/>
    <numFmt numFmtId="182" formatCode="\ \ \ @\ *."/>
    <numFmt numFmtId="183" formatCode="\ \ \ @"/>
    <numFmt numFmtId="184" formatCode="\ \ \ \ @\ *."/>
    <numFmt numFmtId="185" formatCode="\ \ \ \ @"/>
    <numFmt numFmtId="186" formatCode="\ \ \ \ \ \ @\ *."/>
    <numFmt numFmtId="187" formatCode="\ \ \ \ \ \ @"/>
    <numFmt numFmtId="188" formatCode="\ \ \ \ \ \ \ @\ *."/>
    <numFmt numFmtId="189" formatCode="\ \ \ \ \ \ \ \ \ @\ *."/>
    <numFmt numFmtId="190" formatCode="\ \ \ \ \ \ \ \ \ @"/>
    <numFmt numFmtId="191" formatCode="_-* #,##0.00\ _D_M_-;\-* #,##0.00\ _D_M_-;_-* &quot;-&quot;??\ _D_M_-;_-@_-"/>
    <numFmt numFmtId="192" formatCode="###\ ##0.0;[Red]\-###\ ##0.0;\-"/>
    <numFmt numFmtId="193" formatCode="_-* #,##0.00\ [$€]_-;\-* #,##0.00\ [$€]_-;_-* &quot;-&quot;??\ [$€]_-;_-@_-"/>
    <numFmt numFmtId="194" formatCode="###\ ###\ ##0;[Red]\-###\ ###\ ##0;\-"/>
  </numFmts>
  <fonts count="82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Courier"/>
      <family val="3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9"/>
      <name val="Arial"/>
      <family val="2"/>
    </font>
    <font>
      <sz val="14"/>
      <color indexed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sz val="10"/>
      <name val="MS Sans Serif"/>
      <family val="2"/>
    </font>
    <font>
      <sz val="9"/>
      <name val="MetaNormalLF-Roman"/>
      <family val="2"/>
    </font>
    <font>
      <u/>
      <sz val="10"/>
      <color indexed="12"/>
      <name val="MS Sans Serif"/>
      <family val="2"/>
    </font>
    <font>
      <u/>
      <sz val="12"/>
      <color indexed="12"/>
      <name val="宋体"/>
      <charset val="134"/>
    </font>
    <font>
      <sz val="10"/>
      <name val="MetaNormalLF-Roman"/>
      <family val="2"/>
    </font>
    <font>
      <sz val="12"/>
      <name val="Arial MT"/>
    </font>
    <font>
      <sz val="11"/>
      <name val="Arial"/>
      <family val="2"/>
    </font>
    <font>
      <b/>
      <sz val="10"/>
      <name val="Arial"/>
      <family val="2"/>
      <charset val="238"/>
    </font>
    <font>
      <u/>
      <sz val="12"/>
      <color indexed="36"/>
      <name val="宋体"/>
      <charset val="134"/>
    </font>
    <font>
      <sz val="10"/>
      <name val="Times New Roman"/>
      <family val="1"/>
    </font>
    <font>
      <sz val="12"/>
      <name val="Times New Roman"/>
      <family val="1"/>
    </font>
    <font>
      <sz val="1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0"/>
      <color theme="10"/>
      <name val="Arial"/>
      <family val="2"/>
    </font>
    <font>
      <sz val="12"/>
      <color theme="1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color rgb="FF000000"/>
      <name val="Times New Roman"/>
      <family val="1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theme="1"/>
      <name val="Arial"/>
      <family val="2"/>
    </font>
    <font>
      <b/>
      <sz val="10"/>
      <color rgb="FFFF0000"/>
      <name val="Arial"/>
      <family val="2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b/>
      <sz val="10"/>
      <color theme="9" tint="-0.249977111117893"/>
      <name val="Arial"/>
      <family val="2"/>
    </font>
    <font>
      <sz val="18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rgb="FFFF0000"/>
      <name val="Calibri"/>
      <family val="2"/>
      <scheme val="minor"/>
    </font>
    <font>
      <sz val="10"/>
      <name val="Arial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031">
    <xf numFmtId="0" fontId="0" fillId="0" borderId="0"/>
    <xf numFmtId="173" fontId="31" fillId="0" borderId="0"/>
    <xf numFmtId="49" fontId="31" fillId="0" borderId="0"/>
    <xf numFmtId="174" fontId="31" fillId="0" borderId="0">
      <alignment horizontal="center"/>
    </xf>
    <xf numFmtId="175" fontId="31" fillId="0" borderId="0"/>
    <xf numFmtId="176" fontId="31" fillId="0" borderId="0"/>
    <xf numFmtId="177" fontId="31" fillId="0" borderId="0"/>
    <xf numFmtId="178" fontId="31" fillId="0" borderId="0"/>
    <xf numFmtId="179" fontId="32" fillId="0" borderId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48" fillId="26" borderId="0" applyNumberFormat="0" applyBorder="0" applyAlignment="0" applyProtection="0"/>
    <xf numFmtId="0" fontId="48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180" fontId="33" fillId="0" borderId="0"/>
    <xf numFmtId="181" fontId="32" fillId="0" borderId="0"/>
    <xf numFmtId="182" fontId="31" fillId="0" borderId="0"/>
    <xf numFmtId="183" fontId="31" fillId="0" borderId="0"/>
    <xf numFmtId="0" fontId="48" fillId="30" borderId="0" applyNumberFormat="0" applyBorder="0" applyAlignment="0" applyProtection="0"/>
    <xf numFmtId="0" fontId="48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48" fillId="34" borderId="0" applyNumberFormat="0" applyBorder="0" applyAlignment="0" applyProtection="0"/>
    <xf numFmtId="0" fontId="48" fillId="3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184" fontId="31" fillId="0" borderId="0"/>
    <xf numFmtId="185" fontId="32" fillId="0" borderId="0"/>
    <xf numFmtId="0" fontId="49" fillId="36" borderId="0" applyNumberFormat="0" applyBorder="0" applyAlignment="0" applyProtection="0"/>
    <xf numFmtId="0" fontId="49" fillId="37" borderId="0" applyNumberFormat="0" applyBorder="0" applyAlignment="0" applyProtection="0"/>
    <xf numFmtId="0" fontId="49" fillId="38" borderId="0" applyNumberFormat="0" applyBorder="0" applyAlignment="0" applyProtection="0"/>
    <xf numFmtId="0" fontId="49" fillId="39" borderId="0" applyNumberFormat="0" applyBorder="0" applyAlignment="0" applyProtection="0"/>
    <xf numFmtId="0" fontId="49" fillId="40" borderId="0" applyNumberFormat="0" applyBorder="0" applyAlignment="0" applyProtection="0"/>
    <xf numFmtId="0" fontId="49" fillId="4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186" fontId="31" fillId="0" borderId="0">
      <alignment horizontal="center"/>
    </xf>
    <xf numFmtId="187" fontId="31" fillId="0" borderId="0">
      <alignment horizontal="center"/>
    </xf>
    <xf numFmtId="188" fontId="31" fillId="0" borderId="0">
      <alignment horizontal="center"/>
    </xf>
    <xf numFmtId="189" fontId="31" fillId="0" borderId="0">
      <alignment horizontal="center"/>
    </xf>
    <xf numFmtId="190" fontId="31" fillId="0" borderId="0">
      <alignment horizontal="center"/>
    </xf>
    <xf numFmtId="0" fontId="49" fillId="42" borderId="0" applyNumberFormat="0" applyBorder="0" applyAlignment="0" applyProtection="0"/>
    <xf numFmtId="0" fontId="49" fillId="43" borderId="0" applyNumberFormat="0" applyBorder="0" applyAlignment="0" applyProtection="0"/>
    <xf numFmtId="0" fontId="49" fillId="44" borderId="0" applyNumberFormat="0" applyBorder="0" applyAlignment="0" applyProtection="0"/>
    <xf numFmtId="0" fontId="49" fillId="45" borderId="0" applyNumberFormat="0" applyBorder="0" applyAlignment="0" applyProtection="0"/>
    <xf numFmtId="0" fontId="49" fillId="46" borderId="0" applyNumberFormat="0" applyBorder="0" applyAlignment="0" applyProtection="0"/>
    <xf numFmtId="0" fontId="49" fillId="47" borderId="0" applyNumberFormat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0" fillId="48" borderId="21" applyNumberFormat="0" applyAlignment="0" applyProtection="0"/>
    <xf numFmtId="0" fontId="51" fillId="49" borderId="0" applyNumberFormat="0" applyBorder="0" applyAlignment="0" applyProtection="0"/>
    <xf numFmtId="0" fontId="23" fillId="3" borderId="0" applyNumberFormat="0" applyBorder="0" applyAlignment="0" applyProtection="0"/>
    <xf numFmtId="0" fontId="52" fillId="48" borderId="22" applyNumberFormat="0" applyAlignment="0" applyProtection="0"/>
    <xf numFmtId="0" fontId="52" fillId="48" borderId="22" applyNumberFormat="0" applyAlignment="0" applyProtection="0"/>
    <xf numFmtId="0" fontId="17" fillId="16" borderId="2" applyNumberFormat="0" applyAlignment="0" applyProtection="0"/>
    <xf numFmtId="0" fontId="53" fillId="50" borderId="23" applyNumberFormat="0" applyAlignment="0" applyProtection="0"/>
    <xf numFmtId="0" fontId="30" fillId="17" borderId="3" applyNumberFormat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34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168" fontId="48" fillId="0" borderId="0" applyFont="0" applyFill="0" applyBorder="0" applyAlignment="0" applyProtection="0"/>
    <xf numFmtId="43" fontId="48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191" fontId="6" fillId="0" borderId="0" applyFont="0" applyFill="0" applyBorder="0" applyAlignment="0" applyProtection="0"/>
    <xf numFmtId="0" fontId="6" fillId="18" borderId="0" applyNumberFormat="0" applyFont="0" applyBorder="0" applyAlignment="0" applyProtection="0"/>
    <xf numFmtId="165" fontId="6" fillId="0" borderId="0" applyFont="0" applyFill="0" applyBorder="0" applyAlignment="0" applyProtection="0"/>
    <xf numFmtId="192" fontId="35" fillId="0" borderId="4" applyFill="0" applyBorder="0">
      <alignment horizontal="right" indent="1"/>
    </xf>
    <xf numFmtId="0" fontId="54" fillId="51" borderId="22" applyNumberFormat="0" applyAlignment="0" applyProtection="0"/>
    <xf numFmtId="0" fontId="55" fillId="0" borderId="24" applyNumberFormat="0" applyFill="0" applyAlignment="0" applyProtection="0"/>
    <xf numFmtId="0" fontId="56" fillId="0" borderId="0" applyNumberForma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193" fontId="6" fillId="0" borderId="0" applyFont="0" applyFill="0" applyBorder="0" applyAlignment="0" applyProtection="0"/>
    <xf numFmtId="0" fontId="6" fillId="0" borderId="0"/>
    <xf numFmtId="0" fontId="6" fillId="0" borderId="0"/>
    <xf numFmtId="0" fontId="56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1" fillId="0" borderId="6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57" fillId="52" borderId="0" applyNumberFormat="0" applyBorder="0" applyAlignment="0" applyProtection="0"/>
    <xf numFmtId="0" fontId="21" fillId="4" borderId="0" applyNumberFormat="0" applyBorder="0" applyAlignment="0" applyProtection="0"/>
    <xf numFmtId="0" fontId="57" fillId="52" borderId="0" applyNumberFormat="0" applyBorder="0" applyAlignment="0" applyProtection="0"/>
    <xf numFmtId="0" fontId="58" fillId="0" borderId="25" applyNumberFormat="0" applyFill="0" applyAlignment="0" applyProtection="0"/>
    <xf numFmtId="0" fontId="25" fillId="0" borderId="7" applyNumberFormat="0" applyFill="0" applyAlignment="0" applyProtection="0"/>
    <xf numFmtId="0" fontId="59" fillId="0" borderId="26" applyNumberFormat="0" applyFill="0" applyAlignment="0" applyProtection="0"/>
    <xf numFmtId="0" fontId="26" fillId="0" borderId="8" applyNumberFormat="0" applyFill="0" applyAlignment="0" applyProtection="0"/>
    <xf numFmtId="0" fontId="60" fillId="0" borderId="27" applyNumberFormat="0" applyFill="0" applyAlignment="0" applyProtection="0"/>
    <xf numFmtId="0" fontId="27" fillId="0" borderId="9" applyNumberFormat="0" applyFill="0" applyAlignment="0" applyProtection="0"/>
    <xf numFmtId="0" fontId="60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54" fillId="51" borderId="22" applyNumberFormat="0" applyAlignment="0" applyProtection="0"/>
    <xf numFmtId="0" fontId="18" fillId="7" borderId="2" applyNumberFormat="0" applyAlignment="0" applyProtection="0"/>
    <xf numFmtId="168" fontId="2" fillId="0" borderId="0" applyFont="0" applyFill="0" applyBorder="0" applyAlignment="0" applyProtection="0"/>
    <xf numFmtId="43" fontId="62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8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43" fontId="62" fillId="0" borderId="0" applyFont="0" applyFill="0" applyBorder="0" applyAlignment="0" applyProtection="0"/>
    <xf numFmtId="0" fontId="63" fillId="0" borderId="28" applyNumberFormat="0" applyFill="0" applyAlignment="0" applyProtection="0"/>
    <xf numFmtId="0" fontId="28" fillId="0" borderId="10" applyNumberFormat="0" applyFill="0" applyAlignment="0" applyProtection="0"/>
    <xf numFmtId="173" fontId="32" fillId="0" borderId="0"/>
    <xf numFmtId="0" fontId="64" fillId="53" borderId="0" applyNumberFormat="0" applyBorder="0" applyAlignment="0" applyProtection="0"/>
    <xf numFmtId="0" fontId="22" fillId="19" borderId="0" applyNumberFormat="0" applyBorder="0" applyAlignment="0" applyProtection="0"/>
    <xf numFmtId="0" fontId="22" fillId="19" borderId="0" applyNumberFormat="0" applyBorder="0" applyAlignment="0" applyProtection="0"/>
    <xf numFmtId="0" fontId="64" fillId="53" borderId="0" applyNumberFormat="0" applyBorder="0" applyAlignment="0" applyProtection="0"/>
    <xf numFmtId="0" fontId="22" fillId="19" borderId="0" applyNumberFormat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34" fillId="0" borderId="0"/>
    <xf numFmtId="0" fontId="34" fillId="0" borderId="0"/>
    <xf numFmtId="0" fontId="6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48" fillId="54" borderId="29" applyNumberFormat="0" applyFont="0" applyAlignment="0" applyProtection="0"/>
    <xf numFmtId="0" fontId="6" fillId="20" borderId="11" applyNumberFormat="0" applyFont="0" applyAlignment="0" applyProtection="0"/>
    <xf numFmtId="0" fontId="6" fillId="20" borderId="11" applyNumberFormat="0" applyFont="0" applyAlignment="0" applyProtection="0"/>
    <xf numFmtId="0" fontId="48" fillId="54" borderId="29" applyNumberFormat="0" applyFont="0" applyAlignment="0" applyProtection="0"/>
    <xf numFmtId="194" fontId="38" fillId="0" borderId="0">
      <alignment horizontal="right" indent="1"/>
    </xf>
    <xf numFmtId="49" fontId="32" fillId="0" borderId="0"/>
    <xf numFmtId="0" fontId="50" fillId="48" borderId="21" applyNumberFormat="0" applyAlignment="0" applyProtection="0"/>
    <xf numFmtId="0" fontId="16" fillId="16" borderId="1" applyNumberForma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5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1" fillId="49" borderId="0" applyNumberFormat="0" applyBorder="0" applyAlignment="0" applyProtection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8" fillId="0" borderId="0"/>
    <xf numFmtId="0" fontId="6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5" fillId="0" borderId="0"/>
    <xf numFmtId="0" fontId="6" fillId="0" borderId="0"/>
    <xf numFmtId="0" fontId="48" fillId="0" borderId="0"/>
    <xf numFmtId="0" fontId="48" fillId="0" borderId="0"/>
    <xf numFmtId="0" fontId="45" fillId="0" borderId="0"/>
    <xf numFmtId="0" fontId="6" fillId="0" borderId="0"/>
    <xf numFmtId="0" fontId="62" fillId="0" borderId="0"/>
    <xf numFmtId="170" fontId="39" fillId="0" borderId="0"/>
    <xf numFmtId="170" fontId="39" fillId="0" borderId="0"/>
    <xf numFmtId="0" fontId="62" fillId="0" borderId="0"/>
    <xf numFmtId="0" fontId="6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62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40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170" fontId="4" fillId="0" borderId="0"/>
    <xf numFmtId="170" fontId="4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6" fillId="0" borderId="0"/>
    <xf numFmtId="0" fontId="6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5" fillId="21" borderId="12" applyNumberFormat="0" applyProtection="0">
      <alignment horizontal="right"/>
    </xf>
    <xf numFmtId="0" fontId="41" fillId="21" borderId="12" applyNumberFormat="0" applyProtection="0">
      <alignment horizontal="right"/>
    </xf>
    <xf numFmtId="1" fontId="6" fillId="0" borderId="12" applyFill="0" applyProtection="0">
      <alignment horizontal="right" vertical="top" wrapText="1"/>
    </xf>
    <xf numFmtId="1" fontId="6" fillId="0" borderId="12" applyFill="0" applyProtection="0">
      <alignment horizontal="right" vertical="top" wrapText="1"/>
    </xf>
    <xf numFmtId="2" fontId="6" fillId="0" borderId="12" applyFill="0" applyProtection="0">
      <alignment horizontal="right" vertical="top" wrapText="1"/>
    </xf>
    <xf numFmtId="2" fontId="6" fillId="0" borderId="12" applyFill="0" applyProtection="0">
      <alignment horizontal="right" vertical="top" wrapText="1"/>
    </xf>
    <xf numFmtId="0" fontId="6" fillId="0" borderId="12" applyFill="0" applyProtection="0">
      <alignment horizontal="right" vertical="top" wrapText="1"/>
    </xf>
    <xf numFmtId="0" fontId="6" fillId="0" borderId="12" applyFill="0" applyProtection="0">
      <alignment horizontal="right" vertical="top" wrapText="1"/>
    </xf>
    <xf numFmtId="0" fontId="66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5" fillId="0" borderId="24" applyNumberFormat="0" applyFill="0" applyAlignment="0" applyProtection="0"/>
    <xf numFmtId="0" fontId="19" fillId="0" borderId="5" applyNumberFormat="0" applyFill="0" applyAlignment="0" applyProtection="0"/>
    <xf numFmtId="0" fontId="66" fillId="0" borderId="0" applyNumberFormat="0" applyFill="0" applyBorder="0" applyAlignment="0" applyProtection="0"/>
    <xf numFmtId="0" fontId="58" fillId="0" borderId="25" applyNumberFormat="0" applyFill="0" applyAlignment="0" applyProtection="0"/>
    <xf numFmtId="0" fontId="59" fillId="0" borderId="26" applyNumberFormat="0" applyFill="0" applyAlignment="0" applyProtection="0"/>
    <xf numFmtId="0" fontId="60" fillId="0" borderId="27" applyNumberFormat="0" applyFill="0" applyAlignment="0" applyProtection="0"/>
    <xf numFmtId="0" fontId="60" fillId="0" borderId="0" applyNumberFormat="0" applyFill="0" applyBorder="0" applyAlignment="0" applyProtection="0"/>
    <xf numFmtId="0" fontId="4" fillId="0" borderId="0"/>
    <xf numFmtId="0" fontId="63" fillId="0" borderId="28" applyNumberFormat="0" applyFill="0" applyAlignment="0" applyProtection="0"/>
    <xf numFmtId="167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53" fillId="50" borderId="23" applyNumberFormat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3" fillId="0" borderId="0">
      <protection locked="0"/>
    </xf>
    <xf numFmtId="0" fontId="44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79" fillId="0" borderId="0" applyFont="0" applyFill="0" applyBorder="0" applyAlignment="0" applyProtection="0"/>
  </cellStyleXfs>
  <cellXfs count="129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621" applyFill="1" applyBorder="1" applyAlignment="1">
      <alignment horizontal="right"/>
    </xf>
    <xf numFmtId="0" fontId="7" fillId="0" borderId="0" xfId="621" applyFont="1" applyFill="1" applyAlignment="1">
      <alignment horizontal="left"/>
    </xf>
    <xf numFmtId="0" fontId="6" fillId="0" borderId="0" xfId="621" applyFill="1" applyBorder="1" applyAlignment="1">
      <alignment horizontal="left"/>
    </xf>
    <xf numFmtId="0" fontId="0" fillId="0" borderId="0" xfId="0" applyFill="1"/>
    <xf numFmtId="0" fontId="0" fillId="0" borderId="0" xfId="0" applyBorder="1"/>
    <xf numFmtId="1" fontId="0" fillId="0" borderId="0" xfId="0" applyNumberFormat="1"/>
    <xf numFmtId="0" fontId="49" fillId="43" borderId="0" xfId="79"/>
    <xf numFmtId="0" fontId="68" fillId="0" borderId="0" xfId="421" applyFont="1" applyFill="1"/>
    <xf numFmtId="0" fontId="68" fillId="55" borderId="0" xfId="421" applyFont="1" applyFill="1"/>
    <xf numFmtId="1" fontId="6" fillId="0" borderId="0" xfId="0" applyNumberFormat="1" applyFont="1" applyFill="1"/>
    <xf numFmtId="0" fontId="69" fillId="28" borderId="13" xfId="13" applyFont="1" applyBorder="1" applyAlignment="1">
      <alignment horizontal="center" wrapText="1"/>
    </xf>
    <xf numFmtId="0" fontId="69" fillId="28" borderId="13" xfId="13" applyFont="1" applyBorder="1" applyAlignment="1">
      <alignment horizontal="left" wrapText="1"/>
    </xf>
    <xf numFmtId="0" fontId="69" fillId="28" borderId="6" xfId="13" applyFont="1" applyBorder="1" applyAlignment="1">
      <alignment horizontal="left" wrapText="1"/>
    </xf>
    <xf numFmtId="0" fontId="5" fillId="22" borderId="6" xfId="621" applyFont="1" applyFill="1" applyBorder="1" applyAlignment="1">
      <alignment horizontal="left" vertical="center"/>
    </xf>
    <xf numFmtId="0" fontId="5" fillId="22" borderId="6" xfId="621" applyFont="1" applyFill="1" applyBorder="1" applyAlignment="1">
      <alignment horizontal="left" vertical="center" wrapText="1"/>
    </xf>
    <xf numFmtId="0" fontId="68" fillId="55" borderId="0" xfId="421" applyFont="1" applyFill="1" applyAlignment="1">
      <alignment wrapText="1"/>
    </xf>
    <xf numFmtId="0" fontId="70" fillId="0" borderId="0" xfId="0" applyFont="1"/>
    <xf numFmtId="0" fontId="49" fillId="43" borderId="0" xfId="79" applyAlignment="1">
      <alignment wrapText="1"/>
    </xf>
    <xf numFmtId="0" fontId="6" fillId="0" borderId="0" xfId="474"/>
    <xf numFmtId="0" fontId="6" fillId="0" borderId="0" xfId="474" applyFill="1"/>
    <xf numFmtId="0" fontId="6" fillId="0" borderId="0" xfId="474" applyFill="1" applyBorder="1"/>
    <xf numFmtId="0" fontId="6" fillId="0" borderId="0" xfId="474" applyBorder="1"/>
    <xf numFmtId="0" fontId="6" fillId="0" borderId="0" xfId="474" applyFill="1" applyBorder="1" applyAlignment="1">
      <alignment wrapText="1"/>
    </xf>
    <xf numFmtId="0" fontId="5" fillId="0" borderId="0" xfId="621" applyFont="1" applyFill="1" applyBorder="1" applyAlignment="1">
      <alignment horizontal="right" vertical="center" wrapText="1"/>
    </xf>
    <xf numFmtId="0" fontId="0" fillId="0" borderId="0" xfId="0" applyFill="1" applyBorder="1"/>
    <xf numFmtId="0" fontId="71" fillId="0" borderId="0" xfId="421" applyFont="1" applyFill="1"/>
    <xf numFmtId="0" fontId="72" fillId="0" borderId="0" xfId="79" applyFont="1" applyFill="1" applyAlignment="1">
      <alignment wrapText="1"/>
    </xf>
    <xf numFmtId="0" fontId="73" fillId="0" borderId="0" xfId="43" applyFont="1" applyFill="1" applyBorder="1" applyAlignment="1">
      <alignment horizontal="right" wrapText="1"/>
    </xf>
    <xf numFmtId="0" fontId="69" fillId="0" borderId="0" xfId="43" applyFont="1" applyFill="1" applyBorder="1" applyAlignment="1">
      <alignment horizontal="right" wrapText="1"/>
    </xf>
    <xf numFmtId="1" fontId="74" fillId="0" borderId="0" xfId="43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11" fillId="0" borderId="0" xfId="0" applyFont="1" applyFill="1"/>
    <xf numFmtId="0" fontId="11" fillId="23" borderId="0" xfId="0" quotePrefix="1" applyFont="1" applyFill="1" applyBorder="1" applyAlignment="1"/>
    <xf numFmtId="0" fontId="11" fillId="0" borderId="0" xfId="0" quotePrefix="1" applyFont="1" applyFill="1" applyBorder="1" applyAlignment="1"/>
    <xf numFmtId="0" fontId="5" fillId="0" borderId="0" xfId="621" applyFont="1" applyFill="1" applyBorder="1" applyAlignment="1">
      <alignment horizontal="left" vertical="center"/>
    </xf>
    <xf numFmtId="0" fontId="5" fillId="22" borderId="13" xfId="621" applyFont="1" applyFill="1" applyBorder="1" applyAlignment="1">
      <alignment horizontal="left" vertical="center"/>
    </xf>
    <xf numFmtId="0" fontId="75" fillId="0" borderId="0" xfId="0" applyFont="1" applyFill="1"/>
    <xf numFmtId="0" fontId="68" fillId="55" borderId="0" xfId="421" applyFont="1" applyFill="1" applyAlignment="1">
      <alignment horizontal="left"/>
    </xf>
    <xf numFmtId="0" fontId="75" fillId="56" borderId="14" xfId="0" applyFont="1" applyFill="1" applyBorder="1" applyAlignment="1">
      <alignment wrapText="1"/>
    </xf>
    <xf numFmtId="0" fontId="5" fillId="56" borderId="14" xfId="0" applyFont="1" applyFill="1" applyBorder="1" applyAlignment="1">
      <alignment wrapText="1"/>
    </xf>
    <xf numFmtId="0" fontId="75" fillId="56" borderId="0" xfId="0" applyFont="1" applyFill="1"/>
    <xf numFmtId="0" fontId="0" fillId="57" borderId="0" xfId="0" applyFill="1"/>
    <xf numFmtId="0" fontId="5" fillId="56" borderId="15" xfId="0" applyFont="1" applyFill="1" applyBorder="1" applyAlignment="1">
      <alignment wrapText="1"/>
    </xf>
    <xf numFmtId="0" fontId="5" fillId="56" borderId="12" xfId="0" applyFont="1" applyFill="1" applyBorder="1" applyAlignment="1">
      <alignment wrapText="1"/>
    </xf>
    <xf numFmtId="170" fontId="10" fillId="58" borderId="16" xfId="0" applyNumberFormat="1" applyFont="1" applyFill="1" applyBorder="1" applyAlignment="1">
      <alignment horizontal="center" vertical="center"/>
    </xf>
    <xf numFmtId="0" fontId="75" fillId="56" borderId="15" xfId="0" applyFont="1" applyFill="1" applyBorder="1" applyAlignment="1">
      <alignment wrapText="1"/>
    </xf>
    <xf numFmtId="0" fontId="75" fillId="56" borderId="17" xfId="0" applyFont="1" applyFill="1" applyBorder="1" applyAlignment="1">
      <alignment wrapText="1"/>
    </xf>
    <xf numFmtId="0" fontId="75" fillId="56" borderId="12" xfId="0" applyFont="1" applyFill="1" applyBorder="1" applyAlignment="1">
      <alignment wrapText="1"/>
    </xf>
    <xf numFmtId="0" fontId="0" fillId="59" borderId="0" xfId="0" applyFill="1"/>
    <xf numFmtId="2" fontId="6" fillId="57" borderId="0" xfId="469" applyNumberFormat="1" applyFont="1" applyFill="1"/>
    <xf numFmtId="0" fontId="6" fillId="57" borderId="0" xfId="469" applyFont="1" applyFill="1"/>
    <xf numFmtId="2" fontId="0" fillId="57" borderId="0" xfId="0" applyNumberFormat="1" applyFill="1" applyBorder="1"/>
    <xf numFmtId="1" fontId="0" fillId="57" borderId="0" xfId="0" applyNumberFormat="1" applyFill="1" applyBorder="1"/>
    <xf numFmtId="0" fontId="6" fillId="57" borderId="0" xfId="474" applyFill="1"/>
    <xf numFmtId="2" fontId="6" fillId="57" borderId="0" xfId="474" applyNumberFormat="1" applyFill="1"/>
    <xf numFmtId="2" fontId="6" fillId="0" borderId="0" xfId="469" applyNumberFormat="1" applyFont="1" applyFill="1"/>
    <xf numFmtId="0" fontId="5" fillId="22" borderId="6" xfId="621" applyFont="1" applyFill="1" applyBorder="1" applyAlignment="1">
      <alignment horizontal="center" vertical="center" wrapText="1"/>
    </xf>
    <xf numFmtId="0" fontId="5" fillId="22" borderId="6" xfId="622" applyFont="1" applyFill="1" applyBorder="1" applyAlignment="1">
      <alignment horizontal="center" vertical="center" wrapText="1"/>
    </xf>
    <xf numFmtId="0" fontId="69" fillId="28" borderId="18" xfId="13" applyFont="1" applyBorder="1" applyAlignment="1">
      <alignment horizontal="left" wrapText="1"/>
    </xf>
    <xf numFmtId="0" fontId="69" fillId="0" borderId="0" xfId="13" applyFont="1" applyFill="1" applyBorder="1" applyAlignment="1">
      <alignment horizontal="left" wrapText="1"/>
    </xf>
    <xf numFmtId="2" fontId="0" fillId="0" borderId="0" xfId="0" applyNumberFormat="1" applyFill="1" applyBorder="1"/>
    <xf numFmtId="170" fontId="10" fillId="58" borderId="19" xfId="0" applyNumberFormat="1" applyFont="1" applyFill="1" applyBorder="1" applyAlignment="1">
      <alignment horizontal="center" vertical="center"/>
    </xf>
    <xf numFmtId="170" fontId="10" fillId="58" borderId="20" xfId="0" applyNumberFormat="1" applyFont="1" applyFill="1" applyBorder="1" applyAlignment="1">
      <alignment horizontal="center" vertical="center"/>
    </xf>
    <xf numFmtId="0" fontId="6" fillId="57" borderId="0" xfId="474" applyFill="1" applyBorder="1"/>
    <xf numFmtId="2" fontId="6" fillId="57" borderId="0" xfId="474" applyNumberFormat="1" applyFill="1" applyBorder="1"/>
    <xf numFmtId="1" fontId="69" fillId="0" borderId="0" xfId="43" applyNumberFormat="1" applyFont="1" applyFill="1" applyBorder="1" applyAlignment="1">
      <alignment horizontal="right" wrapText="1"/>
    </xf>
    <xf numFmtId="0" fontId="69" fillId="60" borderId="13" xfId="43" applyFont="1" applyFill="1" applyBorder="1" applyAlignment="1">
      <alignment horizontal="center" wrapText="1"/>
    </xf>
    <xf numFmtId="0" fontId="69" fillId="28" borderId="13" xfId="13" applyFont="1" applyBorder="1" applyAlignment="1">
      <alignment horizontal="center" wrapText="1"/>
    </xf>
    <xf numFmtId="171" fontId="7" fillId="0" borderId="0" xfId="0" applyNumberFormat="1" applyFont="1"/>
    <xf numFmtId="171" fontId="6" fillId="0" borderId="0" xfId="0" applyNumberFormat="1" applyFont="1"/>
    <xf numFmtId="171" fontId="5" fillId="22" borderId="6" xfId="0" applyNumberFormat="1" applyFont="1" applyFill="1" applyBorder="1" applyAlignment="1">
      <alignment horizontal="left"/>
    </xf>
    <xf numFmtId="171" fontId="5" fillId="22" borderId="18" xfId="0" applyNumberFormat="1" applyFont="1" applyFill="1" applyBorder="1" applyAlignment="1">
      <alignment horizontal="left"/>
    </xf>
    <xf numFmtId="171" fontId="69" fillId="28" borderId="13" xfId="13" applyNumberFormat="1" applyFont="1" applyBorder="1" applyAlignment="1">
      <alignment horizontal="left" wrapText="1"/>
    </xf>
    <xf numFmtId="171" fontId="0" fillId="0" borderId="0" xfId="0" applyNumberFormat="1" applyFill="1"/>
    <xf numFmtId="171" fontId="0" fillId="0" borderId="0" xfId="0" applyNumberFormat="1" applyFill="1" applyAlignment="1">
      <alignment wrapText="1"/>
    </xf>
    <xf numFmtId="171" fontId="0" fillId="0" borderId="0" xfId="0" applyNumberFormat="1"/>
    <xf numFmtId="171" fontId="69" fillId="28" borderId="13" xfId="13" applyNumberFormat="1" applyFont="1" applyBorder="1" applyAlignment="1">
      <alignment horizontal="center" wrapText="1"/>
    </xf>
    <xf numFmtId="171" fontId="6" fillId="0" borderId="0" xfId="0" applyNumberFormat="1" applyFont="1" applyFill="1"/>
    <xf numFmtId="171" fontId="6" fillId="0" borderId="0" xfId="474" applyNumberFormat="1"/>
    <xf numFmtId="171" fontId="0" fillId="0" borderId="0" xfId="0" applyNumberFormat="1" applyFill="1" applyBorder="1"/>
    <xf numFmtId="171" fontId="6" fillId="0" borderId="0" xfId="474" applyNumberFormat="1" applyBorder="1"/>
    <xf numFmtId="172" fontId="0" fillId="0" borderId="0" xfId="788" applyNumberFormat="1" applyFont="1"/>
    <xf numFmtId="0" fontId="77" fillId="43" borderId="0" xfId="79" applyFont="1"/>
    <xf numFmtId="0" fontId="78" fillId="55" borderId="0" xfId="421" applyFont="1" applyFill="1"/>
    <xf numFmtId="0" fontId="78" fillId="55" borderId="0" xfId="421" applyFont="1" applyFill="1" applyAlignment="1">
      <alignment wrapText="1"/>
    </xf>
    <xf numFmtId="0" fontId="10" fillId="0" borderId="0" xfId="0" applyFont="1"/>
    <xf numFmtId="169" fontId="0" fillId="59" borderId="0" xfId="0" applyNumberFormat="1" applyFill="1"/>
    <xf numFmtId="3" fontId="74" fillId="60" borderId="0" xfId="43" applyNumberFormat="1" applyFont="1" applyFill="1" applyBorder="1" applyAlignment="1">
      <alignment horizontal="right" wrapText="1"/>
    </xf>
    <xf numFmtId="0" fontId="69" fillId="28" borderId="13" xfId="13" applyFont="1" applyBorder="1" applyAlignment="1">
      <alignment horizontal="left" wrapText="1"/>
    </xf>
    <xf numFmtId="0" fontId="6" fillId="0" borderId="0" xfId="827"/>
    <xf numFmtId="0" fontId="6" fillId="0" borderId="0" xfId="827" applyFont="1"/>
    <xf numFmtId="169" fontId="6" fillId="0" borderId="0" xfId="827" applyNumberFormat="1"/>
    <xf numFmtId="0" fontId="69" fillId="28" borderId="6" xfId="13" applyFont="1" applyBorder="1" applyAlignment="1">
      <alignment horizontal="left" wrapText="1"/>
    </xf>
    <xf numFmtId="0" fontId="7" fillId="0" borderId="0" xfId="827" applyFont="1" applyFill="1"/>
    <xf numFmtId="0" fontId="5" fillId="22" borderId="6" xfId="827" applyFont="1" applyFill="1" applyBorder="1" applyAlignment="1">
      <alignment vertical="center"/>
    </xf>
    <xf numFmtId="4" fontId="6" fillId="0" borderId="0" xfId="827" applyNumberFormat="1"/>
    <xf numFmtId="0" fontId="69" fillId="28" borderId="13" xfId="13" applyFont="1" applyBorder="1" applyAlignment="1">
      <alignment wrapText="1"/>
    </xf>
    <xf numFmtId="0" fontId="68" fillId="55" borderId="0" xfId="421" applyFont="1" applyFill="1"/>
    <xf numFmtId="0" fontId="49" fillId="43" borderId="0" xfId="79"/>
    <xf numFmtId="0" fontId="69" fillId="32" borderId="0" xfId="43" applyFont="1" applyBorder="1" applyAlignment="1">
      <alignment wrapText="1"/>
    </xf>
    <xf numFmtId="0" fontId="69" fillId="32" borderId="14" xfId="43" applyFont="1" applyBorder="1" applyAlignment="1">
      <alignment wrapText="1"/>
    </xf>
    <xf numFmtId="0" fontId="6" fillId="57" borderId="0" xfId="474" applyNumberFormat="1" applyFill="1"/>
    <xf numFmtId="0" fontId="6" fillId="57" borderId="0" xfId="474" applyNumberFormat="1" applyFill="1" applyBorder="1"/>
    <xf numFmtId="3" fontId="6" fillId="57" borderId="0" xfId="474" applyNumberFormat="1" applyFill="1"/>
    <xf numFmtId="3" fontId="6" fillId="57" borderId="0" xfId="474" applyNumberFormat="1" applyFill="1" applyBorder="1"/>
    <xf numFmtId="3" fontId="0" fillId="57" borderId="0" xfId="0" applyNumberFormat="1" applyFill="1" applyBorder="1"/>
    <xf numFmtId="0" fontId="0" fillId="57" borderId="0" xfId="0" applyNumberFormat="1" applyFill="1" applyBorder="1"/>
    <xf numFmtId="3" fontId="6" fillId="0" borderId="0" xfId="437" applyNumberFormat="1" applyFont="1"/>
    <xf numFmtId="0" fontId="2" fillId="0" borderId="0" xfId="474" applyFont="1"/>
    <xf numFmtId="0" fontId="69" fillId="28" borderId="18" xfId="13" applyFont="1" applyBorder="1" applyAlignment="1">
      <alignment horizontal="center" wrapText="1"/>
    </xf>
    <xf numFmtId="0" fontId="2" fillId="0" borderId="0" xfId="0" applyFont="1"/>
    <xf numFmtId="171" fontId="2" fillId="0" borderId="0" xfId="0" applyNumberFormat="1" applyFont="1" applyFill="1"/>
    <xf numFmtId="171" fontId="2" fillId="0" borderId="0" xfId="0" applyNumberFormat="1" applyFont="1" applyFill="1" applyAlignment="1">
      <alignment wrapText="1"/>
    </xf>
    <xf numFmtId="0" fontId="69" fillId="28" borderId="18" xfId="13" applyFont="1" applyBorder="1" applyAlignment="1">
      <alignment horizontal="center" wrapText="1"/>
    </xf>
    <xf numFmtId="0" fontId="14" fillId="9" borderId="0" xfId="49"/>
    <xf numFmtId="169" fontId="2" fillId="59" borderId="0" xfId="0" applyNumberFormat="1" applyFont="1" applyFill="1"/>
    <xf numFmtId="169" fontId="6" fillId="57" borderId="0" xfId="474" applyNumberFormat="1" applyFill="1"/>
    <xf numFmtId="169" fontId="6" fillId="57" borderId="0" xfId="474" applyNumberFormat="1" applyFill="1" applyBorder="1"/>
    <xf numFmtId="169" fontId="0" fillId="57" borderId="0" xfId="0" applyNumberFormat="1" applyFill="1" applyBorder="1"/>
    <xf numFmtId="10" fontId="2" fillId="59" borderId="0" xfId="788" applyNumberFormat="1" applyFont="1" applyFill="1"/>
    <xf numFmtId="0" fontId="2" fillId="0" borderId="0" xfId="827" applyFont="1"/>
    <xf numFmtId="171" fontId="0" fillId="0" borderId="0" xfId="0" applyNumberFormat="1" applyFill="1" applyAlignment="1">
      <alignment horizontal="left" wrapText="1"/>
    </xf>
    <xf numFmtId="0" fontId="76" fillId="43" borderId="0" xfId="79" applyFont="1" applyBorder="1" applyAlignment="1">
      <alignment horizontal="center" vertical="center"/>
    </xf>
    <xf numFmtId="0" fontId="73" fillId="32" borderId="14" xfId="43" applyFont="1" applyBorder="1" applyAlignment="1">
      <alignment horizontal="center"/>
    </xf>
    <xf numFmtId="0" fontId="69" fillId="28" borderId="18" xfId="13" applyFont="1" applyBorder="1" applyAlignment="1">
      <alignment horizontal="center" wrapText="1"/>
    </xf>
    <xf numFmtId="0" fontId="69" fillId="28" borderId="18" xfId="13" applyFont="1" applyBorder="1" applyAlignment="1">
      <alignment horizontal="center" vertical="center" wrapText="1"/>
    </xf>
  </cellXfs>
  <cellStyles count="1031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0 % - Akzent1" xfId="9" builtinId="30" customBuiltin="1"/>
    <cellStyle name="20 % - Akzent2" xfId="10" builtinId="34" customBuiltin="1"/>
    <cellStyle name="20 % - Akzent3" xfId="11" builtinId="38" customBuiltin="1"/>
    <cellStyle name="20 % - Akzent4" xfId="12" builtinId="42" customBuiltin="1"/>
    <cellStyle name="20 % - Akzent5" xfId="13" builtinId="46" customBuiltin="1"/>
    <cellStyle name="20 % - Akzent5 2" xfId="14"/>
    <cellStyle name="20 % - Akzent5 2 2" xfId="15"/>
    <cellStyle name="20 % - Akzent5 2 3" xfId="16"/>
    <cellStyle name="20 % - Akzent5 2 4" xfId="17"/>
    <cellStyle name="20 % - Akzent5 2 5" xfId="18"/>
    <cellStyle name="20 % - Akzent5 3" xfId="19"/>
    <cellStyle name="20 % - Akzent5 4" xfId="20"/>
    <cellStyle name="20 % - Akzent5 5" xfId="21"/>
    <cellStyle name="20 % - Akzent5 6" xfId="22"/>
    <cellStyle name="20 % - Akzent5 7" xfId="23"/>
    <cellStyle name="20 % - Akzent5 8" xfId="1009"/>
    <cellStyle name="20 % - Akzent6" xfId="24" builtinId="50" customBuiltin="1"/>
    <cellStyle name="20% - Akzent1" xfId="25"/>
    <cellStyle name="20% - Akzent1 2" xfId="26"/>
    <cellStyle name="20% - Akzent2" xfId="27"/>
    <cellStyle name="20% - Akzent2 2" xfId="28"/>
    <cellStyle name="20% - Akzent3" xfId="29"/>
    <cellStyle name="20% - Akzent3 2" xfId="30"/>
    <cellStyle name="20% - Akzent4" xfId="31"/>
    <cellStyle name="20% - Akzent4 2" xfId="32"/>
    <cellStyle name="20% - Akzent5" xfId="33"/>
    <cellStyle name="20% - Akzent5 2" xfId="34"/>
    <cellStyle name="20% - Akzent6" xfId="35"/>
    <cellStyle name="20% - Akzent6 2" xfId="36"/>
    <cellStyle name="2mitP" xfId="37"/>
    <cellStyle name="2ohneP" xfId="38"/>
    <cellStyle name="3mitP" xfId="39"/>
    <cellStyle name="3ohneP" xfId="40"/>
    <cellStyle name="40 % - Akzent1" xfId="41" builtinId="31" customBuiltin="1"/>
    <cellStyle name="40 % - Akzent2" xfId="42" builtinId="35" customBuiltin="1"/>
    <cellStyle name="40 % - Akzent3" xfId="43" builtinId="39" customBuiltin="1"/>
    <cellStyle name="40 % - Akzent3 2" xfId="1010"/>
    <cellStyle name="40 % - Akzent4" xfId="44" builtinId="43" customBuiltin="1"/>
    <cellStyle name="40 % - Akzent5" xfId="45" builtinId="47" customBuiltin="1"/>
    <cellStyle name="40 % - Akzent6" xfId="46" builtinId="51" customBuiltin="1"/>
    <cellStyle name="40% - Akzent1" xfId="47"/>
    <cellStyle name="40% - Akzent1 2" xfId="48"/>
    <cellStyle name="40% - Akzent2" xfId="49"/>
    <cellStyle name="40% - Akzent2 2" xfId="50"/>
    <cellStyle name="40% - Akzent3" xfId="51"/>
    <cellStyle name="40% - Akzent3 2" xfId="52"/>
    <cellStyle name="40% - Akzent4" xfId="53"/>
    <cellStyle name="40% - Akzent4 2" xfId="54"/>
    <cellStyle name="40% - Akzent5" xfId="55"/>
    <cellStyle name="40% - Akzent5 2" xfId="56"/>
    <cellStyle name="40% - Akzent6" xfId="57"/>
    <cellStyle name="40% - Akzent6 2" xfId="58"/>
    <cellStyle name="4mitP" xfId="59"/>
    <cellStyle name="4ohneP" xfId="60"/>
    <cellStyle name="60 % - Akzent1" xfId="61" builtinId="32" customBuiltin="1"/>
    <cellStyle name="60 % - Akzent2" xfId="62" builtinId="36" customBuiltin="1"/>
    <cellStyle name="60 % - Akzent3" xfId="63" builtinId="40" customBuiltin="1"/>
    <cellStyle name="60 % - Akzent4" xfId="64" builtinId="44" customBuiltin="1"/>
    <cellStyle name="60 % - Akzent5" xfId="65" builtinId="48" customBuiltin="1"/>
    <cellStyle name="60 % - Akzent6" xfId="66" builtinId="52" customBuiltin="1"/>
    <cellStyle name="60% - Akzent1" xfId="67"/>
    <cellStyle name="60% - Akzent2" xfId="68"/>
    <cellStyle name="60% - Akzent3" xfId="69"/>
    <cellStyle name="60% - Akzent4" xfId="70"/>
    <cellStyle name="60% - Akzent5" xfId="71"/>
    <cellStyle name="60% - Akzent6" xfId="72"/>
    <cellStyle name="6mitP" xfId="73"/>
    <cellStyle name="6ohneP" xfId="74"/>
    <cellStyle name="7mitP" xfId="75"/>
    <cellStyle name="9mitP" xfId="76"/>
    <cellStyle name="9ohneP" xfId="77"/>
    <cellStyle name="Akzent1" xfId="78" builtinId="29" customBuiltin="1"/>
    <cellStyle name="Akzent2" xfId="79" builtinId="33" customBuiltin="1"/>
    <cellStyle name="Akzent3" xfId="80" builtinId="37" customBuiltin="1"/>
    <cellStyle name="Akzent4" xfId="81" builtinId="41" customBuiltin="1"/>
    <cellStyle name="Akzent5" xfId="82" builtinId="45" customBuiltin="1"/>
    <cellStyle name="Akzent6" xfId="83" builtinId="49" customBuiltin="1"/>
    <cellStyle name="ANCLAS,REZONES Y SUS PARTES,DE FUNDICION,DE HIERRO O DE ACERO" xfId="84"/>
    <cellStyle name="ANCLAS,REZONES Y SUS PARTES,DE FUNDICION,DE HIERRO O DE ACERO 2" xfId="85"/>
    <cellStyle name="Ausgabe" xfId="86" builtinId="21" customBuiltin="1"/>
    <cellStyle name="Bad 2" xfId="87"/>
    <cellStyle name="Bad 3" xfId="88"/>
    <cellStyle name="Berechnung" xfId="89" builtinId="22" customBuiltin="1"/>
    <cellStyle name="Calculation 2" xfId="90"/>
    <cellStyle name="Calculation 3" xfId="91"/>
    <cellStyle name="Check Cell 2" xfId="92"/>
    <cellStyle name="Check Cell 3" xfId="93"/>
    <cellStyle name="Comma [0]" xfId="94"/>
    <cellStyle name="Comma [0] 2" xfId="95"/>
    <cellStyle name="Comma [0] 2 2" xfId="96"/>
    <cellStyle name="Comma [0] 2 3" xfId="97"/>
    <cellStyle name="Comma [0] 2 4" xfId="98"/>
    <cellStyle name="Comma [0] 3" xfId="99"/>
    <cellStyle name="Comma [0] 4" xfId="100"/>
    <cellStyle name="Comma [0] 5" xfId="101"/>
    <cellStyle name="Comma 2" xfId="102"/>
    <cellStyle name="Comma 2 10" xfId="103"/>
    <cellStyle name="Comma 2 11" xfId="104"/>
    <cellStyle name="Comma 2 12" xfId="105"/>
    <cellStyle name="Comma 2 13" xfId="106"/>
    <cellStyle name="Comma 2 14" xfId="107"/>
    <cellStyle name="Comma 2 15" xfId="1011"/>
    <cellStyle name="Comma 2 2" xfId="108"/>
    <cellStyle name="Comma 2 2 2" xfId="109"/>
    <cellStyle name="Comma 2 2 2 10" xfId="110"/>
    <cellStyle name="Comma 2 2 2 2" xfId="111"/>
    <cellStyle name="Comma 2 2 2 3" xfId="112"/>
    <cellStyle name="Comma 2 2 2 4" xfId="113"/>
    <cellStyle name="Comma 2 2 2 5" xfId="114"/>
    <cellStyle name="Comma 2 2 2 6" xfId="115"/>
    <cellStyle name="Comma 2 2 2 6 2" xfId="116"/>
    <cellStyle name="Comma 2 2 2 6 3" xfId="117"/>
    <cellStyle name="Comma 2 2 2 6 4" xfId="118"/>
    <cellStyle name="Comma 2 2 2 7" xfId="119"/>
    <cellStyle name="Comma 2 2 2 8" xfId="120"/>
    <cellStyle name="Comma 2 2 2 9" xfId="121"/>
    <cellStyle name="Comma 2 2 3" xfId="122"/>
    <cellStyle name="Comma 2 2 3 2" xfId="123"/>
    <cellStyle name="Comma 2 2 3 3" xfId="124"/>
    <cellStyle name="Comma 2 2 3 4" xfId="125"/>
    <cellStyle name="Comma 2 2 3 5" xfId="126"/>
    <cellStyle name="Comma 2 2 3 6" xfId="127"/>
    <cellStyle name="Comma 2 2 3 7" xfId="128"/>
    <cellStyle name="Comma 2 2 3 8" xfId="129"/>
    <cellStyle name="Comma 2 2 4" xfId="130"/>
    <cellStyle name="Comma 2 2 4 2" xfId="131"/>
    <cellStyle name="Comma 2 2 4 3" xfId="132"/>
    <cellStyle name="Comma 2 2 4 4" xfId="133"/>
    <cellStyle name="Comma 2 2 5" xfId="134"/>
    <cellStyle name="Comma 2 2 6" xfId="135"/>
    <cellStyle name="Comma 2 2 7" xfId="136"/>
    <cellStyle name="Comma 2 2 8" xfId="137"/>
    <cellStyle name="Comma 2 3" xfId="138"/>
    <cellStyle name="Comma 2 3 10" xfId="139"/>
    <cellStyle name="Comma 2 3 11" xfId="140"/>
    <cellStyle name="Comma 2 3 2" xfId="141"/>
    <cellStyle name="Comma 2 3 2 2" xfId="142"/>
    <cellStyle name="Comma 2 3 2 3" xfId="143"/>
    <cellStyle name="Comma 2 3 2 4" xfId="144"/>
    <cellStyle name="Comma 2 3 2 5" xfId="145"/>
    <cellStyle name="Comma 2 3 2 5 2" xfId="146"/>
    <cellStyle name="Comma 2 3 2 5 3" xfId="147"/>
    <cellStyle name="Comma 2 3 2 5 4" xfId="148"/>
    <cellStyle name="Comma 2 3 2 6" xfId="149"/>
    <cellStyle name="Comma 2 3 2 7" xfId="150"/>
    <cellStyle name="Comma 2 3 2 8" xfId="151"/>
    <cellStyle name="Comma 2 3 3" xfId="152"/>
    <cellStyle name="Comma 2 3 3 2" xfId="153"/>
    <cellStyle name="Comma 2 3 3 2 2" xfId="154"/>
    <cellStyle name="Comma 2 3 3 2 3" xfId="155"/>
    <cellStyle name="Comma 2 3 3 2 4" xfId="156"/>
    <cellStyle name="Comma 2 3 3 3" xfId="157"/>
    <cellStyle name="Comma 2 3 3 3 2" xfId="158"/>
    <cellStyle name="Comma 2 3 3 3 3" xfId="159"/>
    <cellStyle name="Comma 2 3 3 3 4" xfId="160"/>
    <cellStyle name="Comma 2 3 3 4" xfId="161"/>
    <cellStyle name="Comma 2 3 3 4 2" xfId="162"/>
    <cellStyle name="Comma 2 3 3 4 3" xfId="163"/>
    <cellStyle name="Comma 2 3 3 5" xfId="164"/>
    <cellStyle name="Comma 2 3 3 6" xfId="165"/>
    <cellStyle name="Comma 2 3 4" xfId="166"/>
    <cellStyle name="Comma 2 3 5" xfId="167"/>
    <cellStyle name="Comma 2 3 6" xfId="168"/>
    <cellStyle name="Comma 2 3 7" xfId="169"/>
    <cellStyle name="Comma 2 3 7 2" xfId="170"/>
    <cellStyle name="Comma 2 3 7 3" xfId="171"/>
    <cellStyle name="Comma 2 3 7 4" xfId="172"/>
    <cellStyle name="Comma 2 3 8" xfId="173"/>
    <cellStyle name="Comma 2 3 9" xfId="174"/>
    <cellStyle name="Comma 2 4" xfId="175"/>
    <cellStyle name="Comma 2 4 10" xfId="176"/>
    <cellStyle name="Comma 2 4 2" xfId="177"/>
    <cellStyle name="Comma 2 4 2 2" xfId="178"/>
    <cellStyle name="Comma 2 4 2 2 2" xfId="179"/>
    <cellStyle name="Comma 2 4 2 2 3" xfId="180"/>
    <cellStyle name="Comma 2 4 2 2 4" xfId="181"/>
    <cellStyle name="Comma 2 4 2 3" xfId="182"/>
    <cellStyle name="Comma 2 4 2 3 2" xfId="183"/>
    <cellStyle name="Comma 2 4 2 3 3" xfId="184"/>
    <cellStyle name="Comma 2 4 2 3 4" xfId="185"/>
    <cellStyle name="Comma 2 4 2 4" xfId="186"/>
    <cellStyle name="Comma 2 4 2 5" xfId="187"/>
    <cellStyle name="Comma 2 4 2 6" xfId="188"/>
    <cellStyle name="Comma 2 4 3" xfId="189"/>
    <cellStyle name="Comma 2 4 4" xfId="190"/>
    <cellStyle name="Comma 2 4 5" xfId="191"/>
    <cellStyle name="Comma 2 4 6" xfId="192"/>
    <cellStyle name="Comma 2 4 6 2" xfId="193"/>
    <cellStyle name="Comma 2 4 6 3" xfId="194"/>
    <cellStyle name="Comma 2 4 6 4" xfId="195"/>
    <cellStyle name="Comma 2 4 7" xfId="196"/>
    <cellStyle name="Comma 2 4 8" xfId="197"/>
    <cellStyle name="Comma 2 4 9" xfId="198"/>
    <cellStyle name="Comma 2 5" xfId="199"/>
    <cellStyle name="Comma 2 5 2" xfId="200"/>
    <cellStyle name="Comma 2 5 3" xfId="201"/>
    <cellStyle name="Comma 2 5 4" xfId="202"/>
    <cellStyle name="Comma 2 5 5" xfId="203"/>
    <cellStyle name="Comma 2 6" xfId="204"/>
    <cellStyle name="Comma 2 7" xfId="205"/>
    <cellStyle name="Comma 2 8" xfId="206"/>
    <cellStyle name="Comma 2 9" xfId="207"/>
    <cellStyle name="Comma 3" xfId="208"/>
    <cellStyle name="Comma 3 10" xfId="209"/>
    <cellStyle name="Comma 3 11" xfId="210"/>
    <cellStyle name="Comma 3 2" xfId="211"/>
    <cellStyle name="Comma 3 2 10" xfId="212"/>
    <cellStyle name="Comma 3 2 11" xfId="213"/>
    <cellStyle name="Comma 3 2 12" xfId="214"/>
    <cellStyle name="Comma 3 2 13" xfId="215"/>
    <cellStyle name="Comma 3 2 14" xfId="216"/>
    <cellStyle name="Comma 3 2 15" xfId="217"/>
    <cellStyle name="Comma 3 2 2" xfId="218"/>
    <cellStyle name="Comma 3 2 2 10" xfId="219"/>
    <cellStyle name="Comma 3 2 2 11" xfId="220"/>
    <cellStyle name="Comma 3 2 2 12" xfId="221"/>
    <cellStyle name="Comma 3 2 2 13" xfId="222"/>
    <cellStyle name="Comma 3 2 2 14" xfId="223"/>
    <cellStyle name="Comma 3 2 2 2" xfId="224"/>
    <cellStyle name="Comma 3 2 2 2 10" xfId="225"/>
    <cellStyle name="Comma 3 2 2 2 11" xfId="226"/>
    <cellStyle name="Comma 3 2 2 2 12" xfId="227"/>
    <cellStyle name="Comma 3 2 2 2 2" xfId="228"/>
    <cellStyle name="Comma 3 2 2 2 2 2" xfId="229"/>
    <cellStyle name="Comma 3 2 2 2 2 3" xfId="230"/>
    <cellStyle name="Comma 3 2 2 2 2 4" xfId="231"/>
    <cellStyle name="Comma 3 2 2 2 3" xfId="232"/>
    <cellStyle name="Comma 3 2 2 2 3 2" xfId="233"/>
    <cellStyle name="Comma 3 2 2 2 3 3" xfId="234"/>
    <cellStyle name="Comma 3 2 2 2 3 4" xfId="235"/>
    <cellStyle name="Comma 3 2 2 2 4" xfId="236"/>
    <cellStyle name="Comma 3 2 2 2 4 2" xfId="237"/>
    <cellStyle name="Comma 3 2 2 2 4 3" xfId="238"/>
    <cellStyle name="Comma 3 2 2 2 4 4" xfId="239"/>
    <cellStyle name="Comma 3 2 2 2 5" xfId="240"/>
    <cellStyle name="Comma 3 2 2 2 5 2" xfId="241"/>
    <cellStyle name="Comma 3 2 2 2 5 3" xfId="242"/>
    <cellStyle name="Comma 3 2 2 2 5 4" xfId="243"/>
    <cellStyle name="Comma 3 2 2 2 6" xfId="244"/>
    <cellStyle name="Comma 3 2 2 2 6 2" xfId="245"/>
    <cellStyle name="Comma 3 2 2 2 6 3" xfId="246"/>
    <cellStyle name="Comma 3 2 2 2 6 4" xfId="247"/>
    <cellStyle name="Comma 3 2 2 2 6 5" xfId="248"/>
    <cellStyle name="Comma 3 2 2 2 7" xfId="249"/>
    <cellStyle name="Comma 3 2 2 2 8" xfId="250"/>
    <cellStyle name="Comma 3 2 2 2 9" xfId="251"/>
    <cellStyle name="Comma 3 2 2 3" xfId="252"/>
    <cellStyle name="Comma 3 2 2 3 10" xfId="253"/>
    <cellStyle name="Comma 3 2 2 3 11" xfId="254"/>
    <cellStyle name="Comma 3 2 2 3 12" xfId="255"/>
    <cellStyle name="Comma 3 2 2 3 2" xfId="256"/>
    <cellStyle name="Comma 3 2 2 3 2 2" xfId="257"/>
    <cellStyle name="Comma 3 2 2 3 2 3" xfId="258"/>
    <cellStyle name="Comma 3 2 2 3 2 4" xfId="259"/>
    <cellStyle name="Comma 3 2 2 3 3" xfId="260"/>
    <cellStyle name="Comma 3 2 2 3 3 2" xfId="261"/>
    <cellStyle name="Comma 3 2 2 3 3 3" xfId="262"/>
    <cellStyle name="Comma 3 2 2 3 3 4" xfId="263"/>
    <cellStyle name="Comma 3 2 2 3 4" xfId="264"/>
    <cellStyle name="Comma 3 2 2 3 4 2" xfId="265"/>
    <cellStyle name="Comma 3 2 2 3 4 3" xfId="266"/>
    <cellStyle name="Comma 3 2 2 3 4 4" xfId="267"/>
    <cellStyle name="Comma 3 2 2 3 5" xfId="268"/>
    <cellStyle name="Comma 3 2 2 3 5 2" xfId="269"/>
    <cellStyle name="Comma 3 2 2 3 5 3" xfId="270"/>
    <cellStyle name="Comma 3 2 2 3 5 4" xfId="271"/>
    <cellStyle name="Comma 3 2 2 3 6" xfId="272"/>
    <cellStyle name="Comma 3 2 2 3 6 2" xfId="273"/>
    <cellStyle name="Comma 3 2 2 3 6 3" xfId="274"/>
    <cellStyle name="Comma 3 2 2 3 6 4" xfId="275"/>
    <cellStyle name="Comma 3 2 2 3 6 5" xfId="276"/>
    <cellStyle name="Comma 3 2 2 3 7" xfId="277"/>
    <cellStyle name="Comma 3 2 2 3 8" xfId="278"/>
    <cellStyle name="Comma 3 2 2 3 9" xfId="279"/>
    <cellStyle name="Comma 3 2 2 4" xfId="280"/>
    <cellStyle name="Comma 3 2 2 4 2" xfId="281"/>
    <cellStyle name="Comma 3 2 2 4 3" xfId="282"/>
    <cellStyle name="Comma 3 2 2 4 4" xfId="283"/>
    <cellStyle name="Comma 3 2 2 5" xfId="284"/>
    <cellStyle name="Comma 3 2 2 5 2" xfId="285"/>
    <cellStyle name="Comma 3 2 2 5 3" xfId="286"/>
    <cellStyle name="Comma 3 2 2 5 4" xfId="287"/>
    <cellStyle name="Comma 3 2 2 6" xfId="288"/>
    <cellStyle name="Comma 3 2 2 6 2" xfId="289"/>
    <cellStyle name="Comma 3 2 2 6 3" xfId="290"/>
    <cellStyle name="Comma 3 2 2 6 4" xfId="291"/>
    <cellStyle name="Comma 3 2 2 7" xfId="292"/>
    <cellStyle name="Comma 3 2 2 7 2" xfId="293"/>
    <cellStyle name="Comma 3 2 2 7 3" xfId="294"/>
    <cellStyle name="Comma 3 2 2 7 4" xfId="295"/>
    <cellStyle name="Comma 3 2 2 8" xfId="296"/>
    <cellStyle name="Comma 3 2 2 8 2" xfId="297"/>
    <cellStyle name="Comma 3 2 2 8 3" xfId="298"/>
    <cellStyle name="Comma 3 2 2 8 4" xfId="299"/>
    <cellStyle name="Comma 3 2 2 8 5" xfId="300"/>
    <cellStyle name="Comma 3 2 2 9" xfId="301"/>
    <cellStyle name="Comma 3 2 3" xfId="302"/>
    <cellStyle name="Comma 3 2 3 10" xfId="303"/>
    <cellStyle name="Comma 3 2 3 11" xfId="304"/>
    <cellStyle name="Comma 3 2 3 12" xfId="305"/>
    <cellStyle name="Comma 3 2 3 2" xfId="306"/>
    <cellStyle name="Comma 3 2 3 2 2" xfId="307"/>
    <cellStyle name="Comma 3 2 3 2 3" xfId="308"/>
    <cellStyle name="Comma 3 2 3 2 4" xfId="309"/>
    <cellStyle name="Comma 3 2 3 3" xfId="310"/>
    <cellStyle name="Comma 3 2 3 3 2" xfId="311"/>
    <cellStyle name="Comma 3 2 3 3 3" xfId="312"/>
    <cellStyle name="Comma 3 2 3 3 4" xfId="313"/>
    <cellStyle name="Comma 3 2 3 4" xfId="314"/>
    <cellStyle name="Comma 3 2 3 4 2" xfId="315"/>
    <cellStyle name="Comma 3 2 3 4 3" xfId="316"/>
    <cellStyle name="Comma 3 2 3 4 4" xfId="317"/>
    <cellStyle name="Comma 3 2 3 5" xfId="318"/>
    <cellStyle name="Comma 3 2 3 5 2" xfId="319"/>
    <cellStyle name="Comma 3 2 3 5 3" xfId="320"/>
    <cellStyle name="Comma 3 2 3 5 4" xfId="321"/>
    <cellStyle name="Comma 3 2 3 6" xfId="322"/>
    <cellStyle name="Comma 3 2 3 6 2" xfId="323"/>
    <cellStyle name="Comma 3 2 3 6 3" xfId="324"/>
    <cellStyle name="Comma 3 2 3 6 4" xfId="325"/>
    <cellStyle name="Comma 3 2 3 6 5" xfId="326"/>
    <cellStyle name="Comma 3 2 3 7" xfId="327"/>
    <cellStyle name="Comma 3 2 3 8" xfId="328"/>
    <cellStyle name="Comma 3 2 3 9" xfId="329"/>
    <cellStyle name="Comma 3 2 4" xfId="330"/>
    <cellStyle name="Comma 3 2 4 10" xfId="331"/>
    <cellStyle name="Comma 3 2 4 11" xfId="332"/>
    <cellStyle name="Comma 3 2 4 12" xfId="333"/>
    <cellStyle name="Comma 3 2 4 2" xfId="334"/>
    <cellStyle name="Comma 3 2 4 2 2" xfId="335"/>
    <cellStyle name="Comma 3 2 4 2 3" xfId="336"/>
    <cellStyle name="Comma 3 2 4 2 4" xfId="337"/>
    <cellStyle name="Comma 3 2 4 3" xfId="338"/>
    <cellStyle name="Comma 3 2 4 3 2" xfId="339"/>
    <cellStyle name="Comma 3 2 4 3 3" xfId="340"/>
    <cellStyle name="Comma 3 2 4 3 4" xfId="341"/>
    <cellStyle name="Comma 3 2 4 4" xfId="342"/>
    <cellStyle name="Comma 3 2 4 4 2" xfId="343"/>
    <cellStyle name="Comma 3 2 4 4 3" xfId="344"/>
    <cellStyle name="Comma 3 2 4 4 4" xfId="345"/>
    <cellStyle name="Comma 3 2 4 5" xfId="346"/>
    <cellStyle name="Comma 3 2 4 5 2" xfId="347"/>
    <cellStyle name="Comma 3 2 4 5 3" xfId="348"/>
    <cellStyle name="Comma 3 2 4 5 4" xfId="349"/>
    <cellStyle name="Comma 3 2 4 6" xfId="350"/>
    <cellStyle name="Comma 3 2 4 6 2" xfId="351"/>
    <cellStyle name="Comma 3 2 4 6 3" xfId="352"/>
    <cellStyle name="Comma 3 2 4 6 4" xfId="353"/>
    <cellStyle name="Comma 3 2 4 6 5" xfId="354"/>
    <cellStyle name="Comma 3 2 4 7" xfId="355"/>
    <cellStyle name="Comma 3 2 4 8" xfId="356"/>
    <cellStyle name="Comma 3 2 4 9" xfId="357"/>
    <cellStyle name="Comma 3 2 5" xfId="358"/>
    <cellStyle name="Comma 3 2 5 2" xfId="359"/>
    <cellStyle name="Comma 3 2 5 3" xfId="360"/>
    <cellStyle name="Comma 3 2 5 4" xfId="361"/>
    <cellStyle name="Comma 3 2 6" xfId="362"/>
    <cellStyle name="Comma 3 2 6 2" xfId="363"/>
    <cellStyle name="Comma 3 2 6 3" xfId="364"/>
    <cellStyle name="Comma 3 2 6 4" xfId="365"/>
    <cellStyle name="Comma 3 2 7" xfId="366"/>
    <cellStyle name="Comma 3 2 7 2" xfId="367"/>
    <cellStyle name="Comma 3 2 7 3" xfId="368"/>
    <cellStyle name="Comma 3 2 7 4" xfId="369"/>
    <cellStyle name="Comma 3 2 8" xfId="370"/>
    <cellStyle name="Comma 3 2 8 2" xfId="371"/>
    <cellStyle name="Comma 3 2 8 3" xfId="372"/>
    <cellStyle name="Comma 3 2 8 4" xfId="373"/>
    <cellStyle name="Comma 3 2 9" xfId="374"/>
    <cellStyle name="Comma 3 2 9 2" xfId="375"/>
    <cellStyle name="Comma 3 2 9 3" xfId="376"/>
    <cellStyle name="Comma 3 2 9 4" xfId="377"/>
    <cellStyle name="Comma 3 2 9 5" xfId="378"/>
    <cellStyle name="Comma 3 3" xfId="379"/>
    <cellStyle name="Comma 3 3 2" xfId="380"/>
    <cellStyle name="Comma 3 3 2 2" xfId="381"/>
    <cellStyle name="Comma 3 3 2 3" xfId="382"/>
    <cellStyle name="Comma 3 3 2 4" xfId="383"/>
    <cellStyle name="Comma 3 3 3" xfId="384"/>
    <cellStyle name="Comma 3 3 3 2" xfId="385"/>
    <cellStyle name="Comma 3 3 3 3" xfId="386"/>
    <cellStyle name="Comma 3 3 3 4" xfId="387"/>
    <cellStyle name="Comma 3 3 4" xfId="388"/>
    <cellStyle name="Comma 3 3 5" xfId="389"/>
    <cellStyle name="Comma 3 3 6" xfId="390"/>
    <cellStyle name="Comma 3 4" xfId="391"/>
    <cellStyle name="Comma 3 5" xfId="392"/>
    <cellStyle name="Comma 3 6" xfId="393"/>
    <cellStyle name="Comma 3 7" xfId="394"/>
    <cellStyle name="Comma 3 7 2" xfId="395"/>
    <cellStyle name="Comma 3 7 3" xfId="396"/>
    <cellStyle name="Comma 3 7 4" xfId="397"/>
    <cellStyle name="Comma 3 8" xfId="398"/>
    <cellStyle name="Comma 3 9" xfId="399"/>
    <cellStyle name="Comma 4" xfId="400"/>
    <cellStyle name="Comma 4 2" xfId="401"/>
    <cellStyle name="ConditionalStyle_1" xfId="402"/>
    <cellStyle name="Currency [0]" xfId="403"/>
    <cellStyle name="Eine_Nachkommastelle" xfId="404"/>
    <cellStyle name="Eingabe" xfId="405" builtinId="20" customBuiltin="1"/>
    <cellStyle name="Ergebnis" xfId="406" builtinId="25" customBuiltin="1"/>
    <cellStyle name="Erklärender Text" xfId="407" builtinId="53" customBuiltin="1"/>
    <cellStyle name="Euro" xfId="408"/>
    <cellStyle name="Euro 2" xfId="409"/>
    <cellStyle name="Euro 2 2" xfId="410"/>
    <cellStyle name="Euro 3" xfId="411"/>
    <cellStyle name="Excel Built-in Normal" xfId="412"/>
    <cellStyle name="Excel Built-in Normal 2" xfId="413"/>
    <cellStyle name="Explanatory Text 2" xfId="414"/>
    <cellStyle name="Explanatory Text 3" xfId="415"/>
    <cellStyle name="Fuss" xfId="416"/>
    <cellStyle name="Good 2" xfId="417"/>
    <cellStyle name="Good 3" xfId="418"/>
    <cellStyle name="Good 4" xfId="419"/>
    <cellStyle name="Good 5" xfId="420"/>
    <cellStyle name="Gut" xfId="421" builtinId="26" customBuiltin="1"/>
    <cellStyle name="Heading 1 2" xfId="422"/>
    <cellStyle name="Heading 1 3" xfId="423"/>
    <cellStyle name="Heading 2 2" xfId="424"/>
    <cellStyle name="Heading 2 3" xfId="425"/>
    <cellStyle name="Heading 3 2" xfId="426"/>
    <cellStyle name="Heading 3 3" xfId="427"/>
    <cellStyle name="Heading 4 2" xfId="428"/>
    <cellStyle name="Heading 4 3" xfId="429"/>
    <cellStyle name="Hyperlink 2" xfId="430"/>
    <cellStyle name="Hyperlink 2 2" xfId="431"/>
    <cellStyle name="Hyperlink 2 3" xfId="432"/>
    <cellStyle name="Hyperlink 2 4" xfId="433"/>
    <cellStyle name="Hyperlink 3" xfId="434"/>
    <cellStyle name="Input 2" xfId="435"/>
    <cellStyle name="Input 3" xfId="436"/>
    <cellStyle name="Komma" xfId="437" builtinId="3"/>
    <cellStyle name="Komma 2" xfId="438"/>
    <cellStyle name="Komma 2 2" xfId="439"/>
    <cellStyle name="Komma 2 2 10" xfId="440"/>
    <cellStyle name="Komma 2 2 2" xfId="441"/>
    <cellStyle name="Komma 2 2 2 2" xfId="442"/>
    <cellStyle name="Komma 2 2 2 2 2" xfId="443"/>
    <cellStyle name="Komma 2 2 2 2 3" xfId="444"/>
    <cellStyle name="Komma 2 2 2 2 4" xfId="445"/>
    <cellStyle name="Komma 2 2 2 3" xfId="446"/>
    <cellStyle name="Komma 2 2 2 3 2" xfId="447"/>
    <cellStyle name="Komma 2 2 2 3 3" xfId="448"/>
    <cellStyle name="Komma 2 2 2 3 4" xfId="449"/>
    <cellStyle name="Komma 2 2 2 4" xfId="450"/>
    <cellStyle name="Komma 2 2 2 5" xfId="451"/>
    <cellStyle name="Komma 2 2 2 6" xfId="452"/>
    <cellStyle name="Komma 2 2 3" xfId="453"/>
    <cellStyle name="Komma 2 2 4" xfId="454"/>
    <cellStyle name="Komma 2 2 5" xfId="455"/>
    <cellStyle name="Komma 2 2 6" xfId="456"/>
    <cellStyle name="Komma 2 2 6 2" xfId="457"/>
    <cellStyle name="Komma 2 2 6 3" xfId="458"/>
    <cellStyle name="Komma 2 2 6 4" xfId="459"/>
    <cellStyle name="Komma 2 2 7" xfId="460"/>
    <cellStyle name="Komma 2 2 8" xfId="461"/>
    <cellStyle name="Komma 2 2 9" xfId="462"/>
    <cellStyle name="Komma 2 3" xfId="463"/>
    <cellStyle name="Komma 2 4" xfId="464"/>
    <cellStyle name="Komma 2 5" xfId="465"/>
    <cellStyle name="Linked Cell 2" xfId="466"/>
    <cellStyle name="Linked Cell 3" xfId="467"/>
    <cellStyle name="mitP" xfId="468"/>
    <cellStyle name="Neutral" xfId="469" builtinId="28" customBuiltin="1"/>
    <cellStyle name="Neutral 2" xfId="470"/>
    <cellStyle name="Neutral 3" xfId="471"/>
    <cellStyle name="Neutral 4" xfId="472"/>
    <cellStyle name="Neutral 5" xfId="473"/>
    <cellStyle name="Normal 10" xfId="474"/>
    <cellStyle name="Normal 10 2" xfId="475"/>
    <cellStyle name="Normal 10 3" xfId="1012"/>
    <cellStyle name="Normal 11" xfId="476"/>
    <cellStyle name="Normal 11 2" xfId="477"/>
    <cellStyle name="Normal 12" xfId="478"/>
    <cellStyle name="Normal 12 2" xfId="479"/>
    <cellStyle name="Normal 12 2 2" xfId="480"/>
    <cellStyle name="Normal 12 3" xfId="481"/>
    <cellStyle name="Normal 12 3 2" xfId="482"/>
    <cellStyle name="Normal 12 4" xfId="483"/>
    <cellStyle name="Normal 12 4 2" xfId="484"/>
    <cellStyle name="Normal 12 5" xfId="485"/>
    <cellStyle name="Normal 12 5 2" xfId="486"/>
    <cellStyle name="Normal 12 6" xfId="487"/>
    <cellStyle name="Normal 12 6 2" xfId="488"/>
    <cellStyle name="Normal 12 7" xfId="489"/>
    <cellStyle name="Normal 13" xfId="490"/>
    <cellStyle name="Normal 13 2" xfId="491"/>
    <cellStyle name="Normal 14" xfId="492"/>
    <cellStyle name="Normal 14 10" xfId="493"/>
    <cellStyle name="Normal 14 11" xfId="494"/>
    <cellStyle name="Normal 14 12" xfId="495"/>
    <cellStyle name="Normal 14 2" xfId="496"/>
    <cellStyle name="Normal 14 2 10" xfId="497"/>
    <cellStyle name="Normal 14 2 11" xfId="498"/>
    <cellStyle name="Normal 14 2 2" xfId="499"/>
    <cellStyle name="Normal 14 2 2 2" xfId="500"/>
    <cellStyle name="Normal 14 2 2 3" xfId="501"/>
    <cellStyle name="Normal 14 2 2 4" xfId="502"/>
    <cellStyle name="Normal 14 2 2 5" xfId="503"/>
    <cellStyle name="Normal 14 2 2 6" xfId="504"/>
    <cellStyle name="Normal 14 2 2 7" xfId="505"/>
    <cellStyle name="Normal 14 2 2 8" xfId="506"/>
    <cellStyle name="Normal 14 2 2 9" xfId="507"/>
    <cellStyle name="Normal 14 2 3" xfId="508"/>
    <cellStyle name="Normal 14 2 3 2" xfId="509"/>
    <cellStyle name="Normal 14 2 3 3" xfId="510"/>
    <cellStyle name="Normal 14 2 3 4" xfId="511"/>
    <cellStyle name="Normal 14 2 3 5" xfId="512"/>
    <cellStyle name="Normal 14 2 3 6" xfId="513"/>
    <cellStyle name="Normal 14 2 3 7" xfId="514"/>
    <cellStyle name="Normal 14 2 3 8" xfId="515"/>
    <cellStyle name="Normal 14 2 3 9" xfId="516"/>
    <cellStyle name="Normal 14 2 4" xfId="517"/>
    <cellStyle name="Normal 14 2 5" xfId="518"/>
    <cellStyle name="Normal 14 2 6" xfId="519"/>
    <cellStyle name="Normal 14 2 7" xfId="520"/>
    <cellStyle name="Normal 14 2 8" xfId="521"/>
    <cellStyle name="Normal 14 2 9" xfId="522"/>
    <cellStyle name="Normal 14 3" xfId="523"/>
    <cellStyle name="Normal 14 3 2" xfId="524"/>
    <cellStyle name="Normal 14 3 3" xfId="525"/>
    <cellStyle name="Normal 14 3 4" xfId="526"/>
    <cellStyle name="Normal 14 3 5" xfId="527"/>
    <cellStyle name="Normal 14 3 6" xfId="528"/>
    <cellStyle name="Normal 14 3 7" xfId="529"/>
    <cellStyle name="Normal 14 3 8" xfId="530"/>
    <cellStyle name="Normal 14 3 9" xfId="531"/>
    <cellStyle name="Normal 14 4" xfId="532"/>
    <cellStyle name="Normal 14 4 2" xfId="533"/>
    <cellStyle name="Normal 14 4 3" xfId="534"/>
    <cellStyle name="Normal 14 4 4" xfId="535"/>
    <cellStyle name="Normal 14 4 5" xfId="536"/>
    <cellStyle name="Normal 14 4 6" xfId="537"/>
    <cellStyle name="Normal 14 4 7" xfId="538"/>
    <cellStyle name="Normal 14 4 8" xfId="539"/>
    <cellStyle name="Normal 14 4 9" xfId="540"/>
    <cellStyle name="Normal 14 5" xfId="541"/>
    <cellStyle name="Normal 14 6" xfId="542"/>
    <cellStyle name="Normal 14 7" xfId="543"/>
    <cellStyle name="Normal 14 8" xfId="544"/>
    <cellStyle name="Normal 14 9" xfId="545"/>
    <cellStyle name="Normal 16" xfId="546"/>
    <cellStyle name="Normal 16 2" xfId="547"/>
    <cellStyle name="Normal 17" xfId="548"/>
    <cellStyle name="Normal 17 2" xfId="549"/>
    <cellStyle name="Normal 18" xfId="550"/>
    <cellStyle name="Normal 18 2" xfId="551"/>
    <cellStyle name="Normal 19" xfId="552"/>
    <cellStyle name="Normal 19 2" xfId="553"/>
    <cellStyle name="Normal 2" xfId="554"/>
    <cellStyle name="Normal 2 2" xfId="555"/>
    <cellStyle name="Normal 2 2 2" xfId="556"/>
    <cellStyle name="Normal 2 2 2 2" xfId="557"/>
    <cellStyle name="Normal 2 2 2 3" xfId="558"/>
    <cellStyle name="Normal 2 2 2 4" xfId="559"/>
    <cellStyle name="Normal 2 2 3" xfId="560"/>
    <cellStyle name="Normal 2 2 4" xfId="561"/>
    <cellStyle name="Normal 2 2 5" xfId="562"/>
    <cellStyle name="Normal 2 2 6" xfId="563"/>
    <cellStyle name="Normal 2 2 7" xfId="564"/>
    <cellStyle name="Normal 2 2 7 2" xfId="565"/>
    <cellStyle name="Normal 2 3" xfId="566"/>
    <cellStyle name="Normal 2 3 2" xfId="567"/>
    <cellStyle name="Normal 2 4" xfId="568"/>
    <cellStyle name="Normal 2 4 2" xfId="569"/>
    <cellStyle name="Normal 2 4 2 2" xfId="570"/>
    <cellStyle name="Normal 2 4 3" xfId="571"/>
    <cellStyle name="Normal 2 4 3 2" xfId="572"/>
    <cellStyle name="Normal 2 4 4" xfId="573"/>
    <cellStyle name="Normal 2 4 4 2" xfId="574"/>
    <cellStyle name="Normal 2 4 5" xfId="575"/>
    <cellStyle name="Normal 2 4 5 2" xfId="576"/>
    <cellStyle name="Normal 2 4 6" xfId="577"/>
    <cellStyle name="Normal 2 4 6 2" xfId="578"/>
    <cellStyle name="Normal 2 4 7" xfId="579"/>
    <cellStyle name="Normal 2 5" xfId="580"/>
    <cellStyle name="Normal 2 5 2" xfId="581"/>
    <cellStyle name="Normal 2 5 2 2" xfId="582"/>
    <cellStyle name="Normal 2 5 3" xfId="583"/>
    <cellStyle name="Normal 2 5 3 2" xfId="584"/>
    <cellStyle name="Normal 2 5 4" xfId="585"/>
    <cellStyle name="Normal 2 5 4 2" xfId="586"/>
    <cellStyle name="Normal 2 5 5" xfId="587"/>
    <cellStyle name="Normal 2 5 5 2" xfId="588"/>
    <cellStyle name="Normal 2 5 6" xfId="589"/>
    <cellStyle name="Normal 2 5 6 2" xfId="590"/>
    <cellStyle name="Normal 2 5 7" xfId="591"/>
    <cellStyle name="Normal 2 6" xfId="592"/>
    <cellStyle name="Normal 2 6 2" xfId="593"/>
    <cellStyle name="Normal 2 6 2 2" xfId="594"/>
    <cellStyle name="Normal 2 6 3" xfId="595"/>
    <cellStyle name="Normal 2 6 3 2" xfId="596"/>
    <cellStyle name="Normal 2 6 4" xfId="597"/>
    <cellStyle name="Normal 2 6 4 2" xfId="598"/>
    <cellStyle name="Normal 2 6 5" xfId="599"/>
    <cellStyle name="Normal 2 6 5 2" xfId="600"/>
    <cellStyle name="Normal 2 6 6" xfId="601"/>
    <cellStyle name="Normal 2 6 6 2" xfId="602"/>
    <cellStyle name="Normal 2 6 7" xfId="603"/>
    <cellStyle name="Normal 2 7" xfId="604"/>
    <cellStyle name="Normal 2 7 2" xfId="605"/>
    <cellStyle name="Normal 2 8" xfId="606"/>
    <cellStyle name="Normal 2 8 2" xfId="607"/>
    <cellStyle name="Normal 2 9" xfId="1013"/>
    <cellStyle name="Normal 20" xfId="608"/>
    <cellStyle name="Normal 20 2" xfId="609"/>
    <cellStyle name="Normal 3 2" xfId="610"/>
    <cellStyle name="Normal 3 3" xfId="611"/>
    <cellStyle name="Normal 3 3 2" xfId="612"/>
    <cellStyle name="Normal 3 3 3" xfId="613"/>
    <cellStyle name="Normal 3 3 4" xfId="614"/>
    <cellStyle name="Normal 3 3 5" xfId="615"/>
    <cellStyle name="Normal 3 3 6" xfId="616"/>
    <cellStyle name="Normal 3 3 7" xfId="617"/>
    <cellStyle name="Normal 3 3 8" xfId="618"/>
    <cellStyle name="Normal 3 4" xfId="619"/>
    <cellStyle name="Normal 3 5" xfId="620"/>
    <cellStyle name="Normal 4" xfId="621"/>
    <cellStyle name="Normal 4 2" xfId="622"/>
    <cellStyle name="Normal 4 2 2" xfId="623"/>
    <cellStyle name="Normal 4 2 3" xfId="1015"/>
    <cellStyle name="Normal 4 3" xfId="624"/>
    <cellStyle name="Normal 4 3 2" xfId="625"/>
    <cellStyle name="Normal 4 3 2 2" xfId="626"/>
    <cellStyle name="Normal 4 4" xfId="627"/>
    <cellStyle name="Normal 4 4 2" xfId="628"/>
    <cellStyle name="Normal 4 5" xfId="629"/>
    <cellStyle name="Normal 4 5 2" xfId="630"/>
    <cellStyle name="Normal 4 6" xfId="631"/>
    <cellStyle name="Normal 4 6 2" xfId="632"/>
    <cellStyle name="Normal 4 7" xfId="633"/>
    <cellStyle name="Normal 4 8" xfId="1014"/>
    <cellStyle name="Normal 5 10" xfId="634"/>
    <cellStyle name="Normal 5 2" xfId="635"/>
    <cellStyle name="Normal 5 2 2" xfId="636"/>
    <cellStyle name="Normal 5 3" xfId="637"/>
    <cellStyle name="Normal 5 3 2" xfId="638"/>
    <cellStyle name="Normal 5 4" xfId="639"/>
    <cellStyle name="Normal 5 4 2" xfId="640"/>
    <cellStyle name="Normal 5 5" xfId="641"/>
    <cellStyle name="Normal 5 5 2" xfId="642"/>
    <cellStyle name="Normal 5 6" xfId="643"/>
    <cellStyle name="Normal 5 6 2" xfId="644"/>
    <cellStyle name="Normal 5 7" xfId="645"/>
    <cellStyle name="Normal 5 7 2" xfId="646"/>
    <cellStyle name="Normal 5 8" xfId="647"/>
    <cellStyle name="Normal 5 8 2" xfId="648"/>
    <cellStyle name="Normal 5 8 3" xfId="649"/>
    <cellStyle name="Normal 5 8 4" xfId="650"/>
    <cellStyle name="Normal 5 8 5" xfId="651"/>
    <cellStyle name="Normal 5 8 6" xfId="652"/>
    <cellStyle name="Normal 5 8 7" xfId="653"/>
    <cellStyle name="Normal 5 8 8" xfId="654"/>
    <cellStyle name="Normal 5 9" xfId="655"/>
    <cellStyle name="Normal 5 9 2" xfId="656"/>
    <cellStyle name="Normal 5 9 3" xfId="657"/>
    <cellStyle name="Normal 5 9 4" xfId="658"/>
    <cellStyle name="Normal 5 9 5" xfId="659"/>
    <cellStyle name="Normal 5 9 6" xfId="660"/>
    <cellStyle name="Normal 5 9 7" xfId="661"/>
    <cellStyle name="Normal 6 2" xfId="662"/>
    <cellStyle name="Normal 6 2 2" xfId="663"/>
    <cellStyle name="Normal 6 3" xfId="664"/>
    <cellStyle name="Normal 7 2" xfId="665"/>
    <cellStyle name="Normal 7 2 2" xfId="666"/>
    <cellStyle name="Normal 7 3" xfId="667"/>
    <cellStyle name="Normal 8" xfId="668"/>
    <cellStyle name="Normal 8 10" xfId="669"/>
    <cellStyle name="Normal 8 11" xfId="670"/>
    <cellStyle name="Normal 8 12" xfId="1016"/>
    <cellStyle name="Normal 8 2" xfId="671"/>
    <cellStyle name="Normal 8 2 2" xfId="672"/>
    <cellStyle name="Normal 8 3" xfId="673"/>
    <cellStyle name="Normal 8 3 2" xfId="674"/>
    <cellStyle name="Normal 8 3 3" xfId="675"/>
    <cellStyle name="Normal 8 3 4" xfId="676"/>
    <cellStyle name="Normal 8 3 5" xfId="677"/>
    <cellStyle name="Normal 8 4" xfId="678"/>
    <cellStyle name="Normal 8 5" xfId="679"/>
    <cellStyle name="Normal 8 6" xfId="680"/>
    <cellStyle name="Normal 8 7" xfId="681"/>
    <cellStyle name="Normal 8 8" xfId="682"/>
    <cellStyle name="Normal 8 9" xfId="683"/>
    <cellStyle name="Normal 9" xfId="684"/>
    <cellStyle name="Normal 9 2" xfId="685"/>
    <cellStyle name="Normal 9 2 2" xfId="686"/>
    <cellStyle name="Normal 9 2 3" xfId="1017"/>
    <cellStyle name="Normal 9 3" xfId="687"/>
    <cellStyle name="Normál_Ques_15-19_4.1" xfId="688"/>
    <cellStyle name="Normale_B2020" xfId="689"/>
    <cellStyle name="Note 2" xfId="690"/>
    <cellStyle name="Note 2 10" xfId="691"/>
    <cellStyle name="Note 2 11" xfId="692"/>
    <cellStyle name="Note 2 12" xfId="693"/>
    <cellStyle name="Note 2 2" xfId="694"/>
    <cellStyle name="Note 2 2 10" xfId="695"/>
    <cellStyle name="Note 2 2 11" xfId="696"/>
    <cellStyle name="Note 2 2 2" xfId="697"/>
    <cellStyle name="Note 2 2 2 2" xfId="698"/>
    <cellStyle name="Note 2 2 2 3" xfId="699"/>
    <cellStyle name="Note 2 2 2 4" xfId="700"/>
    <cellStyle name="Note 2 2 2 5" xfId="701"/>
    <cellStyle name="Note 2 2 2 6" xfId="702"/>
    <cellStyle name="Note 2 2 2 7" xfId="703"/>
    <cellStyle name="Note 2 2 2 8" xfId="704"/>
    <cellStyle name="Note 2 2 2 9" xfId="705"/>
    <cellStyle name="Note 2 2 3" xfId="706"/>
    <cellStyle name="Note 2 2 3 2" xfId="707"/>
    <cellStyle name="Note 2 2 3 3" xfId="708"/>
    <cellStyle name="Note 2 2 3 4" xfId="709"/>
    <cellStyle name="Note 2 2 3 5" xfId="710"/>
    <cellStyle name="Note 2 2 3 6" xfId="711"/>
    <cellStyle name="Note 2 2 3 7" xfId="712"/>
    <cellStyle name="Note 2 2 3 8" xfId="713"/>
    <cellStyle name="Note 2 2 3 9" xfId="714"/>
    <cellStyle name="Note 2 2 4" xfId="715"/>
    <cellStyle name="Note 2 2 5" xfId="716"/>
    <cellStyle name="Note 2 2 6" xfId="717"/>
    <cellStyle name="Note 2 2 7" xfId="718"/>
    <cellStyle name="Note 2 2 8" xfId="719"/>
    <cellStyle name="Note 2 2 9" xfId="720"/>
    <cellStyle name="Note 2 3" xfId="721"/>
    <cellStyle name="Note 2 3 2" xfId="722"/>
    <cellStyle name="Note 2 3 3" xfId="723"/>
    <cellStyle name="Note 2 3 4" xfId="724"/>
    <cellStyle name="Note 2 3 5" xfId="725"/>
    <cellStyle name="Note 2 3 6" xfId="726"/>
    <cellStyle name="Note 2 3 7" xfId="727"/>
    <cellStyle name="Note 2 3 8" xfId="728"/>
    <cellStyle name="Note 2 3 9" xfId="729"/>
    <cellStyle name="Note 2 4" xfId="730"/>
    <cellStyle name="Note 2 4 2" xfId="731"/>
    <cellStyle name="Note 2 4 3" xfId="732"/>
    <cellStyle name="Note 2 4 4" xfId="733"/>
    <cellStyle name="Note 2 4 5" xfId="734"/>
    <cellStyle name="Note 2 4 6" xfId="735"/>
    <cellStyle name="Note 2 4 7" xfId="736"/>
    <cellStyle name="Note 2 4 8" xfId="737"/>
    <cellStyle name="Note 2 4 9" xfId="738"/>
    <cellStyle name="Note 2 5" xfId="739"/>
    <cellStyle name="Note 2 6" xfId="740"/>
    <cellStyle name="Note 2 7" xfId="741"/>
    <cellStyle name="Note 2 8" xfId="742"/>
    <cellStyle name="Note 2 9" xfId="743"/>
    <cellStyle name="Note 3" xfId="744"/>
    <cellStyle name="Note 3 2" xfId="745"/>
    <cellStyle name="Notiz 2" xfId="746"/>
    <cellStyle name="Ohne_Nachkomma" xfId="747"/>
    <cellStyle name="ohneP" xfId="748"/>
    <cellStyle name="Output 2" xfId="749"/>
    <cellStyle name="Output 3" xfId="750"/>
    <cellStyle name="Percent 2" xfId="751"/>
    <cellStyle name="Percent 2 2" xfId="752"/>
    <cellStyle name="Percent 2 2 2" xfId="753"/>
    <cellStyle name="Percent 2 3" xfId="1018"/>
    <cellStyle name="Percent 3" xfId="754"/>
    <cellStyle name="Percent 3 2" xfId="755"/>
    <cellStyle name="Percent 3 2 2" xfId="756"/>
    <cellStyle name="Percent 3 2 3" xfId="1020"/>
    <cellStyle name="Percent 3 3" xfId="757"/>
    <cellStyle name="Percent 3 3 2" xfId="758"/>
    <cellStyle name="Percent 3 3 3" xfId="1021"/>
    <cellStyle name="Percent 3 4" xfId="759"/>
    <cellStyle name="Percent 3 4 2" xfId="1022"/>
    <cellStyle name="Percent 3 5" xfId="1019"/>
    <cellStyle name="Percent 4" xfId="760"/>
    <cellStyle name="Percent 4 2" xfId="761"/>
    <cellStyle name="Percent 4 2 2" xfId="762"/>
    <cellStyle name="Percent 4 2 3" xfId="1024"/>
    <cellStyle name="Percent 4 3" xfId="763"/>
    <cellStyle name="Percent 4 3 2" xfId="764"/>
    <cellStyle name="Percent 4 3 3" xfId="1025"/>
    <cellStyle name="Percent 4 4" xfId="765"/>
    <cellStyle name="Percent 4 4 2" xfId="1026"/>
    <cellStyle name="Percent 4 5" xfId="1023"/>
    <cellStyle name="Percent 5" xfId="766"/>
    <cellStyle name="Percent 5 2" xfId="767"/>
    <cellStyle name="Percent 5 2 2" xfId="768"/>
    <cellStyle name="Percent 5 2 2 2" xfId="769"/>
    <cellStyle name="Percent 5 2 3" xfId="770"/>
    <cellStyle name="Percent 5 3" xfId="771"/>
    <cellStyle name="Percent 5 3 2" xfId="772"/>
    <cellStyle name="Percent 5 4" xfId="773"/>
    <cellStyle name="Percent 5 5" xfId="1027"/>
    <cellStyle name="Percent 6" xfId="774"/>
    <cellStyle name="Percent 6 2" xfId="775"/>
    <cellStyle name="Percent 6 2 2" xfId="776"/>
    <cellStyle name="Percent 6 2 2 2" xfId="777"/>
    <cellStyle name="Percent 6 2 3" xfId="778"/>
    <cellStyle name="Percent 6 3" xfId="779"/>
    <cellStyle name="Percent 6 3 2" xfId="780"/>
    <cellStyle name="Percent 6 4" xfId="781"/>
    <cellStyle name="Percent 6 4 2" xfId="782"/>
    <cellStyle name="Percent 6 5" xfId="1028"/>
    <cellStyle name="Percent 7" xfId="783"/>
    <cellStyle name="Percent 7 2" xfId="784"/>
    <cellStyle name="Percent 7 2 2" xfId="785"/>
    <cellStyle name="Percent 7 3" xfId="786"/>
    <cellStyle name="Percent 7 4" xfId="787"/>
    <cellStyle name="Percent 7 5" xfId="1029"/>
    <cellStyle name="Prozent" xfId="788" builtinId="5"/>
    <cellStyle name="Prozent 2" xfId="789"/>
    <cellStyle name="Prozent 2 2" xfId="790"/>
    <cellStyle name="Prozent 2 2 2" xfId="791"/>
    <cellStyle name="Prozent 2 3" xfId="792"/>
    <cellStyle name="Prozent 3" xfId="793"/>
    <cellStyle name="Prozent 3 2" xfId="794"/>
    <cellStyle name="Prozent 4" xfId="795"/>
    <cellStyle name="Prozent 4 2" xfId="796"/>
    <cellStyle name="Prozent 4 2 2" xfId="797"/>
    <cellStyle name="Prozent 4 3" xfId="798"/>
    <cellStyle name="Prozent 5" xfId="799"/>
    <cellStyle name="Prozent 5 2" xfId="800"/>
    <cellStyle name="Prozent 6" xfId="801"/>
    <cellStyle name="Prozent 6 2" xfId="802"/>
    <cellStyle name="Prozent 7" xfId="803"/>
    <cellStyle name="Prozent 8" xfId="804"/>
    <cellStyle name="Prozent 8 2" xfId="805"/>
    <cellStyle name="Prozent 9" xfId="1030"/>
    <cellStyle name="Schlecht" xfId="806" builtinId="27" customBuiltin="1"/>
    <cellStyle name="Standaard 2" xfId="807"/>
    <cellStyle name="Standaard 2 2" xfId="808"/>
    <cellStyle name="Standard" xfId="0" builtinId="0"/>
    <cellStyle name="Standard 10" xfId="809"/>
    <cellStyle name="Standard 10 2" xfId="810"/>
    <cellStyle name="Standard 10 3" xfId="811"/>
    <cellStyle name="Standard 10 4" xfId="812"/>
    <cellStyle name="Standard 10 5" xfId="813"/>
    <cellStyle name="Standard 10 6" xfId="814"/>
    <cellStyle name="Standard 10 7" xfId="815"/>
    <cellStyle name="Standard 10 8" xfId="816"/>
    <cellStyle name="Standard 10 9" xfId="817"/>
    <cellStyle name="Standard 11" xfId="818"/>
    <cellStyle name="Standard 11 2" xfId="819"/>
    <cellStyle name="Standard 11 3" xfId="820"/>
    <cellStyle name="Standard 11 4" xfId="821"/>
    <cellStyle name="Standard 11 5" xfId="822"/>
    <cellStyle name="Standard 11 6" xfId="823"/>
    <cellStyle name="Standard 11 7" xfId="824"/>
    <cellStyle name="Standard 11 8" xfId="825"/>
    <cellStyle name="Standard 11 9" xfId="826"/>
    <cellStyle name="Standard 12" xfId="827"/>
    <cellStyle name="Standard 12 2" xfId="828"/>
    <cellStyle name="Standard 12 2 2" xfId="829"/>
    <cellStyle name="Standard 12 2 3" xfId="830"/>
    <cellStyle name="Standard 12 3" xfId="831"/>
    <cellStyle name="Standard 12 3 2" xfId="832"/>
    <cellStyle name="Standard 12 3 3" xfId="833"/>
    <cellStyle name="Standard 12 3 4" xfId="834"/>
    <cellStyle name="Standard 12 3 5" xfId="835"/>
    <cellStyle name="Standard 13" xfId="836"/>
    <cellStyle name="Standard 13 2" xfId="837"/>
    <cellStyle name="Standard 13 3" xfId="838"/>
    <cellStyle name="Standard 13 4" xfId="839"/>
    <cellStyle name="Standard 14" xfId="840"/>
    <cellStyle name="Standard 14 2" xfId="841"/>
    <cellStyle name="Standard 14 3" xfId="842"/>
    <cellStyle name="Standard 14 4" xfId="843"/>
    <cellStyle name="Standard 15" xfId="844"/>
    <cellStyle name="Standard 16" xfId="845"/>
    <cellStyle name="Standard 17" xfId="846"/>
    <cellStyle name="Standard 18" xfId="847"/>
    <cellStyle name="Standard 19" xfId="848"/>
    <cellStyle name="Standard 2" xfId="849"/>
    <cellStyle name="Standard 2 2" xfId="850"/>
    <cellStyle name="Standard 2 2 2" xfId="851"/>
    <cellStyle name="Standard 2 2 3" xfId="852"/>
    <cellStyle name="Standard 2 2 3 2" xfId="853"/>
    <cellStyle name="Standard 2 2 3 3" xfId="854"/>
    <cellStyle name="Standard 2 2 3 4" xfId="855"/>
    <cellStyle name="Standard 2 2 3 5" xfId="856"/>
    <cellStyle name="Standard 2 2 3 6" xfId="857"/>
    <cellStyle name="Standard 2 2 3 7" xfId="858"/>
    <cellStyle name="Standard 2 3" xfId="859"/>
    <cellStyle name="Standard 2 3 2" xfId="860"/>
    <cellStyle name="Standard 2 3 3" xfId="861"/>
    <cellStyle name="Standard 2 3 4" xfId="862"/>
    <cellStyle name="Standard 2 4" xfId="863"/>
    <cellStyle name="Standard 2 5" xfId="864"/>
    <cellStyle name="Standard 20" xfId="865"/>
    <cellStyle name="Standard 21" xfId="866"/>
    <cellStyle name="Standard 22" xfId="867"/>
    <cellStyle name="Standard 22 2" xfId="868"/>
    <cellStyle name="Standard 3" xfId="869"/>
    <cellStyle name="Standard 3 2" xfId="870"/>
    <cellStyle name="Standard 3 2 2" xfId="871"/>
    <cellStyle name="Standard 3 2 3" xfId="872"/>
    <cellStyle name="Standard 3 3" xfId="873"/>
    <cellStyle name="Standard 3 3 2" xfId="874"/>
    <cellStyle name="Standard 3 3 3" xfId="875"/>
    <cellStyle name="Standard 3 3 4" xfId="876"/>
    <cellStyle name="Standard 3 3 4 2" xfId="877"/>
    <cellStyle name="Standard 3 3 4 3" xfId="878"/>
    <cellStyle name="Standard 3 4" xfId="879"/>
    <cellStyle name="Standard 3 5" xfId="880"/>
    <cellStyle name="Standard 3 6" xfId="881"/>
    <cellStyle name="Standard 3 6 2" xfId="882"/>
    <cellStyle name="Standard 3 6 3" xfId="883"/>
    <cellStyle name="Standard 3 6 4" xfId="884"/>
    <cellStyle name="Standard 3 6 5" xfId="885"/>
    <cellStyle name="Standard 3 6 6" xfId="886"/>
    <cellStyle name="Standard 3 6 7" xfId="887"/>
    <cellStyle name="Standard 4" xfId="888"/>
    <cellStyle name="Standard 4 2" xfId="889"/>
    <cellStyle name="Standard 4 3" xfId="890"/>
    <cellStyle name="Standard 5" xfId="891"/>
    <cellStyle name="Standard 5 10" xfId="892"/>
    <cellStyle name="Standard 5 11" xfId="893"/>
    <cellStyle name="Standard 5 12" xfId="894"/>
    <cellStyle name="Standard 5 13" xfId="895"/>
    <cellStyle name="Standard 5 2" xfId="896"/>
    <cellStyle name="Standard 5 2 2" xfId="897"/>
    <cellStyle name="Standard 5 2 3" xfId="898"/>
    <cellStyle name="Standard 5 2 4" xfId="899"/>
    <cellStyle name="Standard 5 2 5" xfId="900"/>
    <cellStyle name="Standard 5 2 6" xfId="901"/>
    <cellStyle name="Standard 5 2 7" xfId="902"/>
    <cellStyle name="Standard 5 2 8" xfId="903"/>
    <cellStyle name="Standard 5 2 9" xfId="904"/>
    <cellStyle name="Standard 5 3" xfId="905"/>
    <cellStyle name="Standard 5 3 2" xfId="906"/>
    <cellStyle name="Standard 5 3 3" xfId="907"/>
    <cellStyle name="Standard 5 3 4" xfId="908"/>
    <cellStyle name="Standard 5 3 5" xfId="909"/>
    <cellStyle name="Standard 5 3 6" xfId="910"/>
    <cellStyle name="Standard 5 3 7" xfId="911"/>
    <cellStyle name="Standard 5 3 8" xfId="912"/>
    <cellStyle name="Standard 5 3 9" xfId="913"/>
    <cellStyle name="Standard 5 4" xfId="914"/>
    <cellStyle name="Standard 5 4 2" xfId="915"/>
    <cellStyle name="Standard 5 4 3" xfId="916"/>
    <cellStyle name="Standard 5 4 3 2" xfId="917"/>
    <cellStyle name="Standard 5 4 3 3" xfId="918"/>
    <cellStyle name="Standard 5 5" xfId="919"/>
    <cellStyle name="Standard 5 6" xfId="920"/>
    <cellStyle name="Standard 5 7" xfId="921"/>
    <cellStyle name="Standard 5 8" xfId="922"/>
    <cellStyle name="Standard 5 9" xfId="923"/>
    <cellStyle name="Standard 6" xfId="924"/>
    <cellStyle name="Standard 6 10" xfId="925"/>
    <cellStyle name="Standard 6 11" xfId="926"/>
    <cellStyle name="Standard 6 2" xfId="927"/>
    <cellStyle name="Standard 6 2 2" xfId="928"/>
    <cellStyle name="Standard 6 2 3" xfId="929"/>
    <cellStyle name="Standard 6 2 4" xfId="930"/>
    <cellStyle name="Standard 6 2 5" xfId="931"/>
    <cellStyle name="Standard 6 2 6" xfId="932"/>
    <cellStyle name="Standard 6 2 7" xfId="933"/>
    <cellStyle name="Standard 6 2 8" xfId="934"/>
    <cellStyle name="Standard 6 2 9" xfId="935"/>
    <cellStyle name="Standard 6 3" xfId="936"/>
    <cellStyle name="Standard 6 3 2" xfId="937"/>
    <cellStyle name="Standard 6 3 3" xfId="938"/>
    <cellStyle name="Standard 6 3 4" xfId="939"/>
    <cellStyle name="Standard 6 3 5" xfId="940"/>
    <cellStyle name="Standard 6 3 6" xfId="941"/>
    <cellStyle name="Standard 6 3 7" xfId="942"/>
    <cellStyle name="Standard 6 3 8" xfId="943"/>
    <cellStyle name="Standard 6 3 9" xfId="944"/>
    <cellStyle name="Standard 6 4" xfId="945"/>
    <cellStyle name="Standard 6 5" xfId="946"/>
    <cellStyle name="Standard 6 6" xfId="947"/>
    <cellStyle name="Standard 6 7" xfId="948"/>
    <cellStyle name="Standard 6 8" xfId="949"/>
    <cellStyle name="Standard 6 9" xfId="950"/>
    <cellStyle name="Standard 7" xfId="951"/>
    <cellStyle name="Standard 7 2" xfId="952"/>
    <cellStyle name="Standard 8" xfId="953"/>
    <cellStyle name="Standard 8 10" xfId="954"/>
    <cellStyle name="Standard 8 2" xfId="955"/>
    <cellStyle name="Standard 8 2 2" xfId="956"/>
    <cellStyle name="Standard 8 2 3" xfId="957"/>
    <cellStyle name="Standard 8 2 4" xfId="958"/>
    <cellStyle name="Standard 8 2 5" xfId="959"/>
    <cellStyle name="Standard 8 2 6" xfId="960"/>
    <cellStyle name="Standard 8 2 7" xfId="961"/>
    <cellStyle name="Standard 8 2 8" xfId="962"/>
    <cellStyle name="Standard 8 2 9" xfId="963"/>
    <cellStyle name="Standard 8 3" xfId="964"/>
    <cellStyle name="Standard 8 4" xfId="965"/>
    <cellStyle name="Standard 8 5" xfId="966"/>
    <cellStyle name="Standard 8 6" xfId="967"/>
    <cellStyle name="Standard 8 7" xfId="968"/>
    <cellStyle name="Standard 8 8" xfId="969"/>
    <cellStyle name="Standard 8 9" xfId="970"/>
    <cellStyle name="Standard 9" xfId="971"/>
    <cellStyle name="Standard 9 2" xfId="972"/>
    <cellStyle name="Standard 9 3" xfId="973"/>
    <cellStyle name="Standard 9 4" xfId="974"/>
    <cellStyle name="Standard 9 5" xfId="975"/>
    <cellStyle name="Standard 9 6" xfId="976"/>
    <cellStyle name="Standard 9 7" xfId="977"/>
    <cellStyle name="Standard 9 8" xfId="978"/>
    <cellStyle name="Standard 9 9" xfId="979"/>
    <cellStyle name="Style 155" xfId="980"/>
    <cellStyle name="Style 156" xfId="981"/>
    <cellStyle name="Style 161" xfId="982"/>
    <cellStyle name="Style 161 2" xfId="983"/>
    <cellStyle name="Style 162" xfId="984"/>
    <cellStyle name="Style 162 2" xfId="985"/>
    <cellStyle name="Style 163" xfId="986"/>
    <cellStyle name="Style 163 2" xfId="987"/>
    <cellStyle name="Title 2" xfId="988"/>
    <cellStyle name="Title 3" xfId="989"/>
    <cellStyle name="Total 2" xfId="990"/>
    <cellStyle name="Total 3" xfId="991"/>
    <cellStyle name="Überschrift" xfId="992" builtinId="15" customBuiltin="1"/>
    <cellStyle name="Überschrift 1" xfId="993" builtinId="16" customBuiltin="1"/>
    <cellStyle name="Überschrift 2" xfId="994" builtinId="17" customBuiltin="1"/>
    <cellStyle name="Überschrift 3" xfId="995" builtinId="18" customBuiltin="1"/>
    <cellStyle name="Überschrift 4" xfId="996" builtinId="19" customBuiltin="1"/>
    <cellStyle name="Undefiniert" xfId="997"/>
    <cellStyle name="Verknüpfte Zelle" xfId="998" builtinId="24" customBuiltin="1"/>
    <cellStyle name="Währung 2" xfId="999"/>
    <cellStyle name="Währung 2 2" xfId="1000"/>
    <cellStyle name="Warnender Text" xfId="1001" builtinId="11" customBuiltin="1"/>
    <cellStyle name="Warning Text 2" xfId="1002"/>
    <cellStyle name="Warning Text 3" xfId="1003"/>
    <cellStyle name="Zelle überprüfen" xfId="1004" builtinId="23" customBuiltin="1"/>
    <cellStyle name="后继超级链接" xfId="1005"/>
    <cellStyle name="常规_全社会产出表20090803chenjie" xfId="1006"/>
    <cellStyle name="普通_Sheet1" xfId="1007"/>
    <cellStyle name="超级链接" xfId="100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109644</xdr:colOff>
      <xdr:row>6</xdr:row>
      <xdr:rowOff>157691</xdr:rowOff>
    </xdr:from>
    <xdr:to>
      <xdr:col>6</xdr:col>
      <xdr:colOff>381001</xdr:colOff>
      <xdr:row>18</xdr:row>
      <xdr:rowOff>21167</xdr:rowOff>
    </xdr:to>
    <xdr:sp macro="" textlink="">
      <xdr:nvSpPr>
        <xdr:cNvPr id="2" name="TextBox 1"/>
        <xdr:cNvSpPr txBox="1"/>
      </xdr:nvSpPr>
      <xdr:spPr>
        <a:xfrm>
          <a:off x="109644" y="1247774"/>
          <a:ext cx="6039274" cy="1609726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25400" cmpd="sng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n-GB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Note</a:t>
          </a:r>
          <a:r>
            <a:rPr lang="en-GB" sz="1100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FG/KB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sheet is ONLY intented to declare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sectoral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energy commodities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(FI_COMM table) and define each sectoral fuel technology option (FI_Process table).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We need to "construct" a fuel technology with </a:t>
          </a:r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efficiency=1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to convert the fuel commodity name from the supply sector to a sectoral-specific fuel commodity</a:t>
          </a:r>
          <a:b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(e.g. from COA to COA_ELC). </a:t>
          </a:r>
          <a:r>
            <a:rPr lang="en-GB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makes later analyses easier :-)</a:t>
          </a:r>
          <a:endParaRPr lang="en-GB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12</xdr:row>
      <xdr:rowOff>0</xdr:rowOff>
    </xdr:from>
    <xdr:to>
      <xdr:col>7</xdr:col>
      <xdr:colOff>381000</xdr:colOff>
      <xdr:row>15</xdr:row>
      <xdr:rowOff>66675</xdr:rowOff>
    </xdr:to>
    <xdr:sp macro="" textlink="">
      <xdr:nvSpPr>
        <xdr:cNvPr id="2" name="TextBox 1"/>
        <xdr:cNvSpPr txBox="1"/>
      </xdr:nvSpPr>
      <xdr:spPr>
        <a:xfrm>
          <a:off x="609600" y="1971675"/>
          <a:ext cx="4391025" cy="552450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lvl="0"/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Define transport</a:t>
          </a:r>
          <a:r>
            <a:rPr lang="en-GB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carbon dioxide emission coefficients for each unit of fuel commodity consumed.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lfgang\c\temphold\TMPL_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A Data"/>
      <sheetName val="E&amp;D Drivers"/>
      <sheetName val="AGR_Fuels"/>
      <sheetName val="AGR"/>
      <sheetName val="RES_Fuels"/>
      <sheetName val="RH1"/>
      <sheetName val="RH2"/>
      <sheetName val="RH3"/>
      <sheetName val="RH4"/>
      <sheetName val="RC1"/>
      <sheetName val="RC2"/>
      <sheetName val="RC3"/>
      <sheetName val="RC4"/>
      <sheetName val="RHW"/>
      <sheetName val="RRF"/>
      <sheetName val="RCW"/>
      <sheetName val="RCD"/>
      <sheetName val="RK1"/>
      <sheetName val="RK2"/>
      <sheetName val="RK3"/>
      <sheetName val="RK4"/>
      <sheetName val="RDW"/>
      <sheetName val="RME"/>
      <sheetName val="RL1"/>
      <sheetName val="RL2"/>
      <sheetName val="RL3"/>
      <sheetName val="RL4"/>
      <sheetName val="COM_Fuels"/>
      <sheetName val="CH1"/>
      <sheetName val="CH2"/>
      <sheetName val="CH3"/>
      <sheetName val="CH4"/>
      <sheetName val="CC1"/>
      <sheetName val="CC2"/>
      <sheetName val="CC3"/>
      <sheetName val="CC4"/>
      <sheetName val="CHW"/>
      <sheetName val="CAA"/>
      <sheetName val="CLA"/>
      <sheetName val="ElastPar"/>
      <sheetName val="Conversion Factors"/>
      <sheetName val="Intro"/>
      <sheetName val="TechRep"/>
      <sheetName val="Other_HYDRO"/>
      <sheetName val="Other_NUCL"/>
      <sheetName val="Other_THERM"/>
      <sheetName val="Other_CHP"/>
      <sheetName val="Other_RENEW"/>
      <sheetName val="Other_HEAT"/>
      <sheetName val="ELC_FUELS"/>
      <sheetName val="ELC"/>
      <sheetName val="HEAT"/>
      <sheetName val="CHP"/>
      <sheetName val="ELC_EMI"/>
      <sheetName val="Constant Table"/>
      <sheetName val="ANS_ITEMS_DEL"/>
      <sheetName val="ANS_ITEMS"/>
      <sheetName val="ANS_TIDDATA"/>
      <sheetName val="ANS_TSDATA"/>
    </sheetNames>
    <sheetDataSet>
      <sheetData sheetId="0" refreshError="1"/>
      <sheetData sheetId="1" refreshError="1"/>
      <sheetData sheetId="2" refreshError="1">
        <row r="2">
          <cell r="A2" t="str">
            <v>^FI_ST: TCH, PRC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L44"/>
  <sheetViews>
    <sheetView tabSelected="1" zoomScale="80" zoomScaleNormal="80" workbookViewId="0">
      <selection activeCell="B45" sqref="B45"/>
    </sheetView>
  </sheetViews>
  <sheetFormatPr baseColWidth="10" defaultRowHeight="12.75"/>
  <cols>
    <col min="1" max="1" width="3.42578125" customWidth="1"/>
    <col min="2" max="2" width="12.85546875" customWidth="1"/>
    <col min="3" max="3" width="27.42578125" bestFit="1" customWidth="1"/>
    <col min="4" max="4" width="5" customWidth="1"/>
    <col min="5" max="5" width="15.85546875" customWidth="1"/>
    <col min="6" max="6" width="40" bestFit="1" customWidth="1"/>
    <col min="9" max="9" width="21.5703125" customWidth="1"/>
    <col min="12" max="12" width="18.85546875" bestFit="1" customWidth="1"/>
    <col min="13" max="13" width="14.42578125" customWidth="1"/>
  </cols>
  <sheetData>
    <row r="1" spans="1:12">
      <c r="A1" s="6"/>
      <c r="F1" s="6"/>
      <c r="G1" s="6"/>
      <c r="H1" s="6"/>
      <c r="I1" s="6"/>
      <c r="J1" s="6"/>
      <c r="K1" s="6"/>
      <c r="L1" s="6"/>
    </row>
    <row r="2" spans="1:12">
      <c r="A2" s="6"/>
      <c r="D2" s="39"/>
      <c r="E2" s="39"/>
    </row>
    <row r="3" spans="1:12" ht="23.25">
      <c r="A3" s="6"/>
      <c r="B3" s="125" t="s">
        <v>206</v>
      </c>
      <c r="C3" s="125"/>
      <c r="E3" s="125" t="s">
        <v>149</v>
      </c>
      <c r="F3" s="125"/>
    </row>
    <row r="4" spans="1:12">
      <c r="A4" s="6"/>
      <c r="B4" s="41" t="s">
        <v>42</v>
      </c>
      <c r="C4" s="42" t="s">
        <v>123</v>
      </c>
      <c r="E4" s="41" t="str">
        <f>$B4</f>
        <v>COA</v>
      </c>
      <c r="F4" t="str">
        <f>VLOOKUP(E4,$B$4:$C$25,2,FALSE)</f>
        <v>Hard Coal</v>
      </c>
    </row>
    <row r="5" spans="1:12">
      <c r="A5" s="6"/>
      <c r="B5" s="41" t="s">
        <v>124</v>
      </c>
      <c r="C5" s="42" t="s">
        <v>125</v>
      </c>
      <c r="E5" s="41" t="str">
        <f>$B5</f>
        <v>LIG</v>
      </c>
      <c r="F5" t="str">
        <f t="shared" ref="F5:F18" si="0">VLOOKUP(E5,$B$4:$C$25,2,FALSE)</f>
        <v>Lignite</v>
      </c>
    </row>
    <row r="6" spans="1:12">
      <c r="A6" s="6"/>
      <c r="B6" s="41" t="s">
        <v>117</v>
      </c>
      <c r="C6" s="42" t="s">
        <v>47</v>
      </c>
      <c r="E6" s="41" t="s">
        <v>177</v>
      </c>
      <c r="F6" t="str">
        <f>$C$6&amp;" - Gas Turbines"</f>
        <v>Natural Gas - Gas Turbines</v>
      </c>
    </row>
    <row r="7" spans="1:12">
      <c r="A7" s="6"/>
      <c r="B7" s="41" t="s">
        <v>43</v>
      </c>
      <c r="C7" s="42" t="s">
        <v>118</v>
      </c>
      <c r="E7" s="41" t="s">
        <v>203</v>
      </c>
      <c r="F7" t="s">
        <v>204</v>
      </c>
    </row>
    <row r="8" spans="1:12">
      <c r="A8" s="6"/>
      <c r="B8" s="41" t="s">
        <v>89</v>
      </c>
      <c r="C8" s="42" t="s">
        <v>100</v>
      </c>
      <c r="E8" s="41" t="s">
        <v>178</v>
      </c>
      <c r="F8" t="str">
        <f>$C$6&amp;" - Combined Cycle Gas Turbines"</f>
        <v>Natural Gas - Combined Cycle Gas Turbines</v>
      </c>
    </row>
    <row r="9" spans="1:12">
      <c r="A9" s="6"/>
      <c r="B9" s="41" t="s">
        <v>90</v>
      </c>
      <c r="C9" s="42" t="s">
        <v>98</v>
      </c>
      <c r="E9" s="41" t="str">
        <f>$B7</f>
        <v>OIL</v>
      </c>
      <c r="F9" t="str">
        <f t="shared" si="0"/>
        <v>Crude Oil</v>
      </c>
    </row>
    <row r="10" spans="1:12">
      <c r="A10" s="6"/>
      <c r="B10" s="41" t="s">
        <v>91</v>
      </c>
      <c r="C10" s="42" t="s">
        <v>91</v>
      </c>
      <c r="E10" s="41" t="str">
        <f>$B15</f>
        <v>NUC</v>
      </c>
      <c r="F10" t="str">
        <f t="shared" si="0"/>
        <v>Nuclear Energy</v>
      </c>
      <c r="G10" s="1"/>
    </row>
    <row r="11" spans="1:12">
      <c r="A11" s="6"/>
      <c r="B11" s="41" t="s">
        <v>92</v>
      </c>
      <c r="C11" s="42" t="s">
        <v>205</v>
      </c>
      <c r="E11" s="41" t="str">
        <f>$B16</f>
        <v>BIO</v>
      </c>
      <c r="F11" t="str">
        <f t="shared" si="0"/>
        <v>Biomass</v>
      </c>
      <c r="G11" s="1"/>
    </row>
    <row r="12" spans="1:12">
      <c r="A12" s="6"/>
      <c r="B12" s="41" t="s">
        <v>93</v>
      </c>
      <c r="C12" s="42" t="s">
        <v>99</v>
      </c>
      <c r="E12" s="41" t="s">
        <v>150</v>
      </c>
      <c r="F12" s="1" t="s">
        <v>157</v>
      </c>
      <c r="G12" s="1"/>
    </row>
    <row r="13" spans="1:12">
      <c r="A13" s="6"/>
      <c r="B13" s="41" t="s">
        <v>94</v>
      </c>
      <c r="C13" s="42" t="s">
        <v>96</v>
      </c>
      <c r="E13" s="41" t="s">
        <v>151</v>
      </c>
      <c r="F13" s="1" t="s">
        <v>158</v>
      </c>
    </row>
    <row r="14" spans="1:12">
      <c r="A14" s="6"/>
      <c r="B14" s="41" t="s">
        <v>95</v>
      </c>
      <c r="C14" s="42" t="s">
        <v>97</v>
      </c>
      <c r="E14" s="41" t="s">
        <v>152</v>
      </c>
      <c r="F14" s="1" t="s">
        <v>159</v>
      </c>
    </row>
    <row r="15" spans="1:12">
      <c r="A15" s="6"/>
      <c r="B15" s="41" t="s">
        <v>44</v>
      </c>
      <c r="C15" s="42" t="s">
        <v>48</v>
      </c>
      <c r="E15" s="41" t="str">
        <f>$B18</f>
        <v>WON</v>
      </c>
      <c r="F15" t="str">
        <f t="shared" si="0"/>
        <v>Wind onshore energy</v>
      </c>
    </row>
    <row r="16" spans="1:12">
      <c r="A16" s="6"/>
      <c r="B16" s="41" t="s">
        <v>111</v>
      </c>
      <c r="C16" s="42" t="s">
        <v>113</v>
      </c>
      <c r="E16" s="41" t="str">
        <f>$B19</f>
        <v>WOF</v>
      </c>
      <c r="F16" t="str">
        <f t="shared" si="0"/>
        <v>Wind offshore energy</v>
      </c>
    </row>
    <row r="17" spans="1:12">
      <c r="A17" s="6"/>
      <c r="B17" s="41" t="s">
        <v>109</v>
      </c>
      <c r="C17" s="42" t="s">
        <v>110</v>
      </c>
      <c r="E17" s="41" t="str">
        <f>$B20</f>
        <v>SOL</v>
      </c>
      <c r="F17" t="str">
        <f t="shared" si="0"/>
        <v>Solar irradiation</v>
      </c>
    </row>
    <row r="18" spans="1:12">
      <c r="A18" s="6"/>
      <c r="B18" s="41" t="s">
        <v>119</v>
      </c>
      <c r="C18" s="42" t="s">
        <v>121</v>
      </c>
      <c r="E18" s="41" t="str">
        <f>$B21</f>
        <v>WST</v>
      </c>
      <c r="F18" t="str">
        <f t="shared" si="0"/>
        <v>Wastes</v>
      </c>
    </row>
    <row r="19" spans="1:12">
      <c r="A19" s="6"/>
      <c r="B19" s="41" t="s">
        <v>120</v>
      </c>
      <c r="C19" s="42" t="s">
        <v>122</v>
      </c>
      <c r="E19" s="41" t="s">
        <v>155</v>
      </c>
      <c r="F19" s="1" t="s">
        <v>161</v>
      </c>
    </row>
    <row r="20" spans="1:12">
      <c r="A20" s="6"/>
      <c r="B20" s="41" t="s">
        <v>112</v>
      </c>
      <c r="C20" s="42" t="s">
        <v>160</v>
      </c>
    </row>
    <row r="21" spans="1:12">
      <c r="A21" s="6"/>
      <c r="B21" s="41" t="s">
        <v>154</v>
      </c>
      <c r="C21" s="42" t="s">
        <v>153</v>
      </c>
    </row>
    <row r="22" spans="1:12">
      <c r="A22" s="6"/>
      <c r="B22" s="41" t="s">
        <v>162</v>
      </c>
      <c r="C22" s="42" t="s">
        <v>156</v>
      </c>
    </row>
    <row r="23" spans="1:12">
      <c r="A23" s="6"/>
      <c r="B23" s="41" t="s">
        <v>45</v>
      </c>
      <c r="C23" s="42" t="s">
        <v>49</v>
      </c>
    </row>
    <row r="24" spans="1:12">
      <c r="A24" s="6"/>
      <c r="B24" s="41" t="s">
        <v>46</v>
      </c>
      <c r="C24" s="42" t="s">
        <v>61</v>
      </c>
      <c r="I24" s="7"/>
      <c r="J24" s="7"/>
    </row>
    <row r="25" spans="1:12">
      <c r="A25" s="6"/>
      <c r="B25" s="41" t="s">
        <v>108</v>
      </c>
      <c r="C25" s="42" t="s">
        <v>50</v>
      </c>
      <c r="K25" s="7"/>
      <c r="L25" s="7"/>
    </row>
    <row r="26" spans="1:12">
      <c r="A26" s="6"/>
    </row>
    <row r="29" spans="1:12" ht="15">
      <c r="B29" s="19" t="s">
        <v>208</v>
      </c>
      <c r="F29" s="29" t="s">
        <v>135</v>
      </c>
      <c r="G29" s="9" t="s">
        <v>136</v>
      </c>
      <c r="H29" s="9" t="s">
        <v>138</v>
      </c>
      <c r="I29" s="9" t="s">
        <v>140</v>
      </c>
      <c r="J29" s="9" t="s">
        <v>142</v>
      </c>
    </row>
    <row r="30" spans="1:12" ht="15.75">
      <c r="D30" s="43" t="s">
        <v>46</v>
      </c>
      <c r="F30" s="28" t="s">
        <v>85</v>
      </c>
      <c r="G30" s="11" t="s">
        <v>137</v>
      </c>
      <c r="H30" s="11" t="s">
        <v>139</v>
      </c>
      <c r="I30" s="11" t="s">
        <v>141</v>
      </c>
      <c r="J30" s="11" t="s">
        <v>143</v>
      </c>
    </row>
    <row r="31" spans="1:12">
      <c r="B31" s="48" t="s">
        <v>73</v>
      </c>
      <c r="C31" s="45" t="s">
        <v>147</v>
      </c>
      <c r="D31" s="64">
        <v>1</v>
      </c>
    </row>
    <row r="32" spans="1:12">
      <c r="B32" s="50" t="s">
        <v>75</v>
      </c>
      <c r="C32" s="45" t="s">
        <v>132</v>
      </c>
      <c r="D32" s="47"/>
    </row>
    <row r="33" spans="2:10" ht="15">
      <c r="B33" s="49" t="s">
        <v>133</v>
      </c>
      <c r="C33" s="45" t="s">
        <v>134</v>
      </c>
      <c r="D33" s="65"/>
      <c r="F33" s="29" t="s">
        <v>83</v>
      </c>
      <c r="G33" s="9" t="s">
        <v>145</v>
      </c>
      <c r="H33" s="9" t="s">
        <v>144</v>
      </c>
      <c r="I33" s="9" t="s">
        <v>52</v>
      </c>
      <c r="J33" s="9"/>
    </row>
    <row r="34" spans="2:10" ht="15.75">
      <c r="B34" s="49" t="s">
        <v>74</v>
      </c>
      <c r="C34" s="46" t="s">
        <v>74</v>
      </c>
      <c r="D34" s="65"/>
      <c r="F34" s="28" t="s">
        <v>85</v>
      </c>
      <c r="G34" s="11" t="s">
        <v>130</v>
      </c>
      <c r="H34" s="11" t="s">
        <v>84</v>
      </c>
      <c r="I34" s="11" t="s">
        <v>51</v>
      </c>
      <c r="J34" s="11"/>
    </row>
    <row r="35" spans="2:10">
      <c r="B35" s="8"/>
    </row>
    <row r="36" spans="2:10">
      <c r="B36" s="19" t="s">
        <v>65</v>
      </c>
      <c r="C36" s="7"/>
    </row>
    <row r="37" spans="2:10" ht="15.75">
      <c r="B37" s="1" t="s">
        <v>66</v>
      </c>
      <c r="C37" s="40" t="s">
        <v>183</v>
      </c>
    </row>
    <row r="38" spans="2:10" ht="15.75">
      <c r="B38" s="1" t="s">
        <v>23</v>
      </c>
      <c r="C38" s="11" t="s">
        <v>56</v>
      </c>
    </row>
    <row r="39" spans="2:10" ht="15.75">
      <c r="B39" s="1" t="s">
        <v>24</v>
      </c>
      <c r="C39" s="11" t="s">
        <v>78</v>
      </c>
    </row>
    <row r="40" spans="2:10" ht="15.75">
      <c r="B40" s="1" t="s">
        <v>70</v>
      </c>
      <c r="C40" s="11" t="s">
        <v>71</v>
      </c>
    </row>
    <row r="43" spans="2:10">
      <c r="B43" s="19" t="s">
        <v>211</v>
      </c>
    </row>
    <row r="44" spans="2:10">
      <c r="B44" s="110">
        <v>6666</v>
      </c>
    </row>
  </sheetData>
  <mergeCells count="2">
    <mergeCell ref="E3:F3"/>
    <mergeCell ref="B3:C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499984740745262"/>
  </sheetPr>
  <dimension ref="B1:R45"/>
  <sheetViews>
    <sheetView zoomScale="90" zoomScaleNormal="90" workbookViewId="0">
      <selection activeCell="C1" sqref="C1:C3"/>
    </sheetView>
  </sheetViews>
  <sheetFormatPr baseColWidth="10" defaultColWidth="9.140625" defaultRowHeight="12.75"/>
  <cols>
    <col min="1" max="1" width="3" customWidth="1"/>
    <col min="2" max="2" width="19.85546875" bestFit="1" customWidth="1"/>
    <col min="3" max="3" width="21.28515625" customWidth="1"/>
    <col min="4" max="4" width="17.42578125" bestFit="1" customWidth="1"/>
    <col min="5" max="5" width="15.85546875" customWidth="1"/>
    <col min="6" max="6" width="13" bestFit="1" customWidth="1"/>
    <col min="7" max="7" width="8.28515625" bestFit="1" customWidth="1"/>
    <col min="8" max="8" width="9" customWidth="1"/>
    <col min="9" max="9" width="2.140625" bestFit="1" customWidth="1"/>
    <col min="10" max="10" width="12.42578125" customWidth="1"/>
    <col min="11" max="11" width="7.140625" customWidth="1"/>
    <col min="12" max="12" width="20.7109375" customWidth="1"/>
    <col min="13" max="13" width="73.140625" bestFit="1" customWidth="1"/>
    <col min="14" max="14" width="6.140625" customWidth="1"/>
    <col min="15" max="15" width="10.42578125" bestFit="1" customWidth="1"/>
    <col min="16" max="16" width="12.85546875" bestFit="1" customWidth="1"/>
    <col min="17" max="17" width="14.140625" bestFit="1" customWidth="1"/>
    <col min="18" max="18" width="8.140625" customWidth="1"/>
  </cols>
  <sheetData>
    <row r="1" spans="2:18">
      <c r="B1" s="85" t="s">
        <v>54</v>
      </c>
      <c r="C1" s="85" t="s">
        <v>146</v>
      </c>
      <c r="D1" s="85" t="s">
        <v>126</v>
      </c>
      <c r="E1" s="85" t="s">
        <v>55</v>
      </c>
      <c r="F1" s="85" t="s">
        <v>127</v>
      </c>
      <c r="G1" s="85" t="s">
        <v>66</v>
      </c>
      <c r="H1" s="85" t="s">
        <v>68</v>
      </c>
      <c r="I1" s="85"/>
      <c r="J1" s="85" t="s">
        <v>129</v>
      </c>
    </row>
    <row r="2" spans="2:18">
      <c r="B2" s="86" t="str">
        <f>"Con"&amp;"-"&amp;C2</f>
        <v>Con-ELC</v>
      </c>
      <c r="C2" s="87" t="str">
        <f>Config!$B$24</f>
        <v>ELC</v>
      </c>
      <c r="D2" s="87" t="e">
        <f>Config!#REF!</f>
        <v>#REF!</v>
      </c>
      <c r="E2" s="86" t="s">
        <v>76</v>
      </c>
      <c r="F2" s="86" t="str">
        <f>Config!$C$38</f>
        <v>PJ</v>
      </c>
      <c r="G2" s="86" t="str">
        <f>Config!$C$37</f>
        <v>M€2010</v>
      </c>
      <c r="H2" s="86" t="s">
        <v>69</v>
      </c>
      <c r="I2" s="86"/>
      <c r="J2" s="86" t="s">
        <v>128</v>
      </c>
      <c r="K2" s="71"/>
      <c r="L2" s="72"/>
      <c r="M2" s="72"/>
      <c r="N2" s="72"/>
      <c r="O2" s="72"/>
      <c r="P2" s="72"/>
      <c r="Q2" s="72"/>
      <c r="R2" s="72"/>
    </row>
    <row r="3" spans="2:18" ht="15.75" customHeight="1">
      <c r="B3" s="88"/>
      <c r="C3" s="87" t="s">
        <v>163</v>
      </c>
      <c r="D3" s="88"/>
      <c r="E3" s="88"/>
      <c r="F3" s="88"/>
      <c r="G3" s="88"/>
      <c r="H3" s="88"/>
      <c r="I3" s="88"/>
      <c r="J3" s="88"/>
      <c r="K3" s="71"/>
      <c r="L3" s="72"/>
      <c r="M3" s="72"/>
      <c r="N3" s="72"/>
      <c r="O3" s="72"/>
      <c r="P3" s="72"/>
      <c r="Q3" s="72"/>
      <c r="R3" s="72"/>
    </row>
    <row r="4" spans="2:18">
      <c r="J4" s="71" t="s">
        <v>14</v>
      </c>
      <c r="K4" s="71"/>
      <c r="L4" s="72"/>
      <c r="M4" s="72"/>
      <c r="N4" s="72"/>
      <c r="O4" s="72"/>
      <c r="P4" s="72"/>
      <c r="Q4" s="72"/>
      <c r="R4" s="72"/>
    </row>
    <row r="5" spans="2:18">
      <c r="J5" s="73" t="s">
        <v>7</v>
      </c>
      <c r="K5" s="74" t="s">
        <v>30</v>
      </c>
      <c r="L5" s="73" t="s">
        <v>0</v>
      </c>
      <c r="M5" s="73" t="s">
        <v>3</v>
      </c>
      <c r="N5" s="73" t="s">
        <v>4</v>
      </c>
      <c r="O5" s="73" t="s">
        <v>8</v>
      </c>
      <c r="P5" s="73" t="s">
        <v>9</v>
      </c>
      <c r="Q5" s="73" t="s">
        <v>10</v>
      </c>
      <c r="R5" s="73" t="s">
        <v>12</v>
      </c>
    </row>
    <row r="6" spans="2:18" s="6" customFormat="1" ht="24" thickBot="1">
      <c r="B6" s="10"/>
      <c r="C6" s="10"/>
      <c r="D6" s="10"/>
      <c r="E6" s="10"/>
      <c r="G6" s="10"/>
      <c r="H6" s="15" t="s">
        <v>32</v>
      </c>
      <c r="J6" s="75" t="s">
        <v>35</v>
      </c>
      <c r="K6" s="75" t="s">
        <v>31</v>
      </c>
      <c r="L6" s="75" t="s">
        <v>26</v>
      </c>
      <c r="M6" s="75" t="s">
        <v>27</v>
      </c>
      <c r="N6" s="75" t="s">
        <v>4</v>
      </c>
      <c r="O6" s="75" t="s">
        <v>38</v>
      </c>
      <c r="P6" s="75" t="s">
        <v>39</v>
      </c>
      <c r="Q6" s="75" t="s">
        <v>28</v>
      </c>
      <c r="R6" s="75" t="s">
        <v>29</v>
      </c>
    </row>
    <row r="7" spans="2:18">
      <c r="B7" s="7"/>
      <c r="C7" s="7"/>
      <c r="D7" s="7"/>
      <c r="E7" s="12"/>
      <c r="F7" s="12"/>
      <c r="G7" s="58"/>
      <c r="H7" s="76" t="str">
        <f>Config!$B4</f>
        <v>COA</v>
      </c>
      <c r="J7" s="76" t="s">
        <v>53</v>
      </c>
      <c r="K7" s="76"/>
      <c r="L7" s="76" t="str">
        <f>$H7&amp;"_"&amp;$B$2</f>
        <v>COA_Con-ELC</v>
      </c>
      <c r="M7" s="77" t="e">
        <f>VLOOKUP(H7,Config!$B$4:$C$25,2,FALSE)&amp;" for "&amp;$D$2</f>
        <v>#REF!</v>
      </c>
      <c r="N7" s="76" t="str">
        <f>$F$2</f>
        <v>PJ</v>
      </c>
      <c r="O7" s="76"/>
      <c r="P7" s="76"/>
      <c r="Q7" s="76"/>
      <c r="R7" s="76"/>
    </row>
    <row r="8" spans="2:18">
      <c r="B8" s="7"/>
      <c r="C8" s="7"/>
      <c r="D8" s="7"/>
      <c r="E8" s="12"/>
      <c r="F8" s="12"/>
      <c r="G8" s="58"/>
      <c r="H8" s="76" t="str">
        <f>Config!$B5</f>
        <v>LIG</v>
      </c>
      <c r="J8" s="76"/>
      <c r="K8" s="76"/>
      <c r="L8" s="76" t="str">
        <f t="shared" ref="L8:L18" si="0">$H8&amp;"_"&amp;$B$2</f>
        <v>LIG_Con-ELC</v>
      </c>
      <c r="M8" s="77" t="e">
        <f>VLOOKUP(H8,Config!$B$4:$C$25,2,FALSE)&amp;" for "&amp;$D$2</f>
        <v>#REF!</v>
      </c>
      <c r="N8" s="76" t="s">
        <v>56</v>
      </c>
      <c r="O8" s="76"/>
      <c r="P8" s="76"/>
      <c r="Q8" s="76"/>
      <c r="R8" s="76"/>
    </row>
    <row r="9" spans="2:18">
      <c r="B9" s="7"/>
      <c r="C9" s="7"/>
      <c r="D9" s="7"/>
      <c r="E9" s="12"/>
      <c r="F9" s="12"/>
      <c r="G9" s="58"/>
      <c r="H9" s="76" t="str">
        <f>Config!$B6</f>
        <v>NG</v>
      </c>
      <c r="J9" s="76"/>
      <c r="K9" s="76"/>
      <c r="L9" s="76" t="str">
        <f t="shared" si="0"/>
        <v>NG_Con-ELC</v>
      </c>
      <c r="M9" s="77" t="e">
        <f>VLOOKUP(H9,Config!$B$4:$C$25,2,FALSE)&amp;" for "&amp;$D$2</f>
        <v>#REF!</v>
      </c>
      <c r="N9" s="76" t="str">
        <f t="shared" ref="N9:N18" si="1">$F$2</f>
        <v>PJ</v>
      </c>
      <c r="O9" s="76"/>
      <c r="P9" s="76"/>
      <c r="Q9" s="76"/>
      <c r="R9" s="76"/>
    </row>
    <row r="10" spans="2:18">
      <c r="B10" s="7"/>
      <c r="C10" s="7"/>
      <c r="D10" s="7"/>
      <c r="E10" s="12"/>
      <c r="F10" s="12"/>
      <c r="G10" s="58"/>
      <c r="H10" s="76" t="str">
        <f>Config!$B7</f>
        <v>OIL</v>
      </c>
      <c r="J10" s="76"/>
      <c r="K10" s="76"/>
      <c r="L10" s="76" t="str">
        <f t="shared" si="0"/>
        <v>OIL_Con-ELC</v>
      </c>
      <c r="M10" s="77" t="e">
        <f>VLOOKUP(H10,Config!$B$4:$C$25,2,FALSE)&amp;" for "&amp;$D$2</f>
        <v>#REF!</v>
      </c>
      <c r="N10" s="76" t="str">
        <f t="shared" si="1"/>
        <v>PJ</v>
      </c>
      <c r="O10" s="76"/>
      <c r="P10" s="76"/>
      <c r="Q10" s="76"/>
      <c r="R10" s="76"/>
    </row>
    <row r="11" spans="2:18">
      <c r="B11" s="7"/>
      <c r="C11" s="7"/>
      <c r="D11" s="7"/>
      <c r="E11" s="12"/>
      <c r="F11" s="12"/>
      <c r="G11" s="58"/>
      <c r="H11" s="76" t="str">
        <f>Config!$B15</f>
        <v>NUC</v>
      </c>
      <c r="J11" s="76"/>
      <c r="K11" s="76"/>
      <c r="L11" s="76" t="str">
        <f t="shared" si="0"/>
        <v>NUC_Con-ELC</v>
      </c>
      <c r="M11" s="77" t="e">
        <f>VLOOKUP(H11,Config!$B$4:$C$25,2,FALSE)&amp;" for "&amp;$D$2</f>
        <v>#REF!</v>
      </c>
      <c r="N11" s="76" t="str">
        <f t="shared" si="1"/>
        <v>PJ</v>
      </c>
      <c r="O11" s="76"/>
      <c r="P11" s="76"/>
      <c r="Q11" s="76"/>
      <c r="R11" s="76"/>
    </row>
    <row r="12" spans="2:18">
      <c r="B12" s="7"/>
      <c r="C12" s="7"/>
      <c r="D12" s="7"/>
      <c r="E12" s="12"/>
      <c r="F12" s="12"/>
      <c r="G12" s="58"/>
      <c r="H12" s="76" t="str">
        <f>Config!$B16</f>
        <v>BIO</v>
      </c>
      <c r="J12" s="76"/>
      <c r="K12" s="76"/>
      <c r="L12" s="76" t="str">
        <f t="shared" si="0"/>
        <v>BIO_Con-ELC</v>
      </c>
      <c r="M12" s="77" t="e">
        <f>VLOOKUP(H12,Config!$B$4:$C$25,2,FALSE)&amp;" for "&amp;$D$2</f>
        <v>#REF!</v>
      </c>
      <c r="N12" s="76" t="str">
        <f t="shared" si="1"/>
        <v>PJ</v>
      </c>
      <c r="O12" s="76"/>
      <c r="P12" s="76"/>
      <c r="Q12" s="76"/>
      <c r="R12" s="76"/>
    </row>
    <row r="13" spans="2:18">
      <c r="B13" s="7"/>
      <c r="C13" s="7"/>
      <c r="D13" s="7"/>
      <c r="E13" s="12"/>
      <c r="F13" s="12"/>
      <c r="G13" s="58"/>
      <c r="H13" s="76" t="str">
        <f>Config!$B17</f>
        <v>HYD</v>
      </c>
      <c r="J13" s="76"/>
      <c r="K13" s="76"/>
      <c r="L13" s="76" t="str">
        <f t="shared" si="0"/>
        <v>HYD_Con-ELC</v>
      </c>
      <c r="M13" s="77" t="e">
        <f>VLOOKUP(H13,Config!$B$4:$C$25,2,FALSE)&amp;" for "&amp;$D$2</f>
        <v>#REF!</v>
      </c>
      <c r="N13" s="76" t="str">
        <f t="shared" si="1"/>
        <v>PJ</v>
      </c>
      <c r="O13" s="76"/>
      <c r="P13" s="76"/>
      <c r="Q13" s="76"/>
      <c r="R13" s="76"/>
    </row>
    <row r="14" spans="2:18">
      <c r="B14" s="7"/>
      <c r="C14" s="7"/>
      <c r="D14" s="7"/>
      <c r="E14" s="12"/>
      <c r="F14" s="12"/>
      <c r="G14" s="58"/>
      <c r="H14" s="76" t="str">
        <f>Config!$B18</f>
        <v>WON</v>
      </c>
      <c r="J14" s="76"/>
      <c r="K14" s="76"/>
      <c r="L14" s="76" t="str">
        <f t="shared" si="0"/>
        <v>WON_Con-ELC</v>
      </c>
      <c r="M14" s="77" t="e">
        <f>VLOOKUP(H14,Config!$B$4:$C$25,2,FALSE)&amp;" for "&amp;$D$2</f>
        <v>#REF!</v>
      </c>
      <c r="N14" s="76" t="str">
        <f t="shared" si="1"/>
        <v>PJ</v>
      </c>
      <c r="O14" s="76"/>
      <c r="P14" s="76"/>
      <c r="Q14" s="76"/>
      <c r="R14" s="76"/>
    </row>
    <row r="15" spans="2:18">
      <c r="B15" s="7"/>
      <c r="C15" s="7"/>
      <c r="D15" s="7"/>
      <c r="E15" s="12"/>
      <c r="F15" s="12"/>
      <c r="G15" s="58"/>
      <c r="H15" s="76" t="str">
        <f>Config!$B19</f>
        <v>WOF</v>
      </c>
      <c r="J15" s="76"/>
      <c r="K15" s="76"/>
      <c r="L15" s="76" t="str">
        <f t="shared" si="0"/>
        <v>WOF_Con-ELC</v>
      </c>
      <c r="M15" s="77" t="e">
        <f>VLOOKUP(H15,Config!$B$4:$C$25,2,FALSE)&amp;" for "&amp;$D$2</f>
        <v>#REF!</v>
      </c>
      <c r="N15" s="76" t="str">
        <f t="shared" si="1"/>
        <v>PJ</v>
      </c>
      <c r="O15" s="76"/>
      <c r="P15" s="76"/>
      <c r="Q15" s="76"/>
      <c r="R15" s="76"/>
    </row>
    <row r="16" spans="2:18">
      <c r="B16" s="7"/>
      <c r="C16" s="7"/>
      <c r="D16" s="7"/>
      <c r="E16" s="12"/>
      <c r="F16" s="12"/>
      <c r="G16" s="58"/>
      <c r="H16" s="76" t="str">
        <f>Config!$B20</f>
        <v>SOL</v>
      </c>
      <c r="J16" s="76"/>
      <c r="K16" s="76"/>
      <c r="L16" s="76" t="str">
        <f t="shared" si="0"/>
        <v>SOL_Con-ELC</v>
      </c>
      <c r="M16" s="77" t="e">
        <f>VLOOKUP(H16,Config!$B$4:$C$25,2,FALSE)&amp;" for "&amp;$D$2</f>
        <v>#REF!</v>
      </c>
      <c r="N16" s="76" t="str">
        <f t="shared" si="1"/>
        <v>PJ</v>
      </c>
      <c r="O16" s="76"/>
      <c r="P16" s="76"/>
      <c r="Q16" s="76"/>
      <c r="R16" s="76"/>
    </row>
    <row r="17" spans="2:18">
      <c r="B17" s="7"/>
      <c r="C17" s="7"/>
      <c r="D17" s="7"/>
      <c r="E17" s="12"/>
      <c r="F17" s="12"/>
      <c r="G17" s="58"/>
      <c r="H17" s="76" t="str">
        <f>Config!$B21</f>
        <v>WST</v>
      </c>
      <c r="J17" s="76"/>
      <c r="K17" s="76"/>
      <c r="L17" s="76" t="str">
        <f t="shared" si="0"/>
        <v>WST_Con-ELC</v>
      </c>
      <c r="M17" s="77" t="e">
        <f>VLOOKUP(H17,Config!$B$4:$C$25,2,FALSE)&amp;" for "&amp;$D$2</f>
        <v>#REF!</v>
      </c>
      <c r="N17" s="76" t="str">
        <f t="shared" si="1"/>
        <v>PJ</v>
      </c>
      <c r="O17" s="76"/>
      <c r="P17" s="76"/>
      <c r="Q17" s="76"/>
      <c r="R17" s="76"/>
    </row>
    <row r="18" spans="2:18">
      <c r="B18" s="7"/>
      <c r="C18" s="7"/>
      <c r="D18" s="7"/>
      <c r="E18" s="12"/>
      <c r="F18" s="12"/>
      <c r="G18" s="58"/>
      <c r="H18" s="76" t="str">
        <f>Config!$B22</f>
        <v>SYN</v>
      </c>
      <c r="J18" s="76"/>
      <c r="K18" s="76"/>
      <c r="L18" s="76" t="str">
        <f t="shared" si="0"/>
        <v>SYN_Con-ELC</v>
      </c>
      <c r="M18" s="77" t="e">
        <f>VLOOKUP(H18,Config!$B$4:$C$25,2,FALSE)&amp;" for "&amp;$D$2</f>
        <v>#REF!</v>
      </c>
      <c r="N18" s="76" t="str">
        <f t="shared" si="1"/>
        <v>PJ</v>
      </c>
      <c r="O18" s="76"/>
      <c r="P18" s="76"/>
      <c r="Q18" s="76"/>
      <c r="R18" s="76"/>
    </row>
    <row r="19" spans="2:18">
      <c r="L19" s="23"/>
      <c r="M19" s="25"/>
    </row>
    <row r="20" spans="2:18">
      <c r="D20" s="4" t="s">
        <v>13</v>
      </c>
      <c r="E20" s="4"/>
      <c r="F20" s="4"/>
      <c r="J20" s="71" t="s">
        <v>15</v>
      </c>
      <c r="K20" s="71"/>
      <c r="L20" s="78"/>
      <c r="M20" s="78"/>
      <c r="N20" s="78"/>
      <c r="O20" s="78"/>
      <c r="P20" s="78"/>
      <c r="Q20" s="78"/>
      <c r="R20" s="78"/>
    </row>
    <row r="21" spans="2:18">
      <c r="B21" s="16" t="s">
        <v>1</v>
      </c>
      <c r="C21" s="16" t="s">
        <v>5</v>
      </c>
      <c r="D21" s="16" t="s">
        <v>6</v>
      </c>
      <c r="E21" s="60" t="s">
        <v>103</v>
      </c>
      <c r="F21" s="59" t="s">
        <v>88</v>
      </c>
      <c r="G21" s="59" t="s">
        <v>60</v>
      </c>
      <c r="H21" s="59" t="s">
        <v>57</v>
      </c>
      <c r="J21" s="73" t="s">
        <v>11</v>
      </c>
      <c r="K21" s="74" t="s">
        <v>30</v>
      </c>
      <c r="L21" s="73" t="s">
        <v>1</v>
      </c>
      <c r="M21" s="73" t="s">
        <v>2</v>
      </c>
      <c r="N21" s="73" t="s">
        <v>16</v>
      </c>
      <c r="O21" s="73" t="s">
        <v>17</v>
      </c>
      <c r="P21" s="73" t="s">
        <v>18</v>
      </c>
      <c r="Q21" s="73" t="s">
        <v>19</v>
      </c>
      <c r="R21" s="73" t="s">
        <v>20</v>
      </c>
    </row>
    <row r="22" spans="2:18" ht="23.25" thickBot="1">
      <c r="B22" s="15" t="s">
        <v>37</v>
      </c>
      <c r="C22" s="15" t="s">
        <v>32</v>
      </c>
      <c r="D22" s="15" t="s">
        <v>33</v>
      </c>
      <c r="E22" s="15" t="s">
        <v>102</v>
      </c>
      <c r="F22" s="15" t="s">
        <v>34</v>
      </c>
      <c r="G22" s="15" t="s">
        <v>62</v>
      </c>
      <c r="H22" s="15" t="s">
        <v>114</v>
      </c>
      <c r="J22" s="75" t="s">
        <v>36</v>
      </c>
      <c r="K22" s="75" t="s">
        <v>31</v>
      </c>
      <c r="L22" s="75" t="s">
        <v>21</v>
      </c>
      <c r="M22" s="75" t="s">
        <v>22</v>
      </c>
      <c r="N22" s="75" t="s">
        <v>23</v>
      </c>
      <c r="O22" s="75" t="s">
        <v>24</v>
      </c>
      <c r="P22" s="75" t="s">
        <v>41</v>
      </c>
      <c r="Q22" s="75" t="s">
        <v>40</v>
      </c>
      <c r="R22" s="75" t="s">
        <v>25</v>
      </c>
    </row>
    <row r="23" spans="2:18" ht="13.5" thickBot="1">
      <c r="B23" s="14" t="s">
        <v>63</v>
      </c>
      <c r="C23" s="14"/>
      <c r="D23" s="14"/>
      <c r="E23" s="13"/>
      <c r="F23" s="13" t="str">
        <f>G2&amp;"a"</f>
        <v>M€2010a</v>
      </c>
      <c r="G23" s="13" t="s">
        <v>148</v>
      </c>
      <c r="H23" s="13" t="s">
        <v>64</v>
      </c>
      <c r="J23" s="75" t="s">
        <v>58</v>
      </c>
      <c r="K23" s="79"/>
      <c r="L23" s="79"/>
      <c r="M23" s="79"/>
      <c r="N23" s="79"/>
      <c r="O23" s="79"/>
      <c r="P23" s="79"/>
      <c r="Q23" s="79"/>
      <c r="R23" s="79"/>
    </row>
    <row r="24" spans="2:18">
      <c r="B24" s="81" t="str">
        <f>L24</f>
        <v>Con-ELC_COA_TRF</v>
      </c>
      <c r="C24" t="str">
        <f>LEFT(D24,FIND("_",D24)-1)</f>
        <v>COA</v>
      </c>
      <c r="D24" s="21" t="str">
        <f>L7</f>
        <v>COA_Con-ELC</v>
      </c>
      <c r="E24" s="12"/>
      <c r="F24" s="12"/>
      <c r="G24" s="52">
        <v>1</v>
      </c>
      <c r="H24" s="53">
        <v>100</v>
      </c>
      <c r="J24" s="80" t="s">
        <v>77</v>
      </c>
      <c r="K24" s="81"/>
      <c r="L24" s="76" t="str">
        <f t="shared" ref="L24:L33" si="2">$B$2&amp;"_"&amp;$H7&amp;"_"&amp;$J$2</f>
        <v>Con-ELC_COA_TRF</v>
      </c>
      <c r="M24" s="77" t="e">
        <f>$J$1&amp;" '"&amp;VLOOKUP(H7,Config!$B$4:$C$25,2,FALSE)&amp;"' into '"&amp;M7&amp;"'"</f>
        <v>#REF!</v>
      </c>
      <c r="N24" s="76" t="str">
        <f t="shared" ref="N24:N33" si="3">$F$2</f>
        <v>PJ</v>
      </c>
      <c r="O24" s="76" t="str">
        <f t="shared" ref="O24:O33" si="4">$F$2&amp;"a"</f>
        <v>PJa</v>
      </c>
      <c r="P24" s="76"/>
      <c r="Q24" s="76"/>
      <c r="R24" s="76"/>
    </row>
    <row r="25" spans="2:18">
      <c r="B25" s="81" t="str">
        <f>L25</f>
        <v>Con-ELC_LIG_TRF</v>
      </c>
      <c r="C25" t="str">
        <f>LEFT(D25,FIND("_",D25)-1)</f>
        <v>LIG</v>
      </c>
      <c r="D25" s="21" t="str">
        <f>L8</f>
        <v>LIG_Con-ELC</v>
      </c>
      <c r="E25" s="12"/>
      <c r="F25" s="12"/>
      <c r="G25" s="52">
        <v>1</v>
      </c>
      <c r="H25" s="53">
        <v>100</v>
      </c>
      <c r="J25" s="80"/>
      <c r="K25" s="81"/>
      <c r="L25" s="76" t="str">
        <f t="shared" si="2"/>
        <v>Con-ELC_LIG_TRF</v>
      </c>
      <c r="M25" s="77" t="e">
        <f>$J$1&amp;" '"&amp;VLOOKUP(H8,Config!$B$4:$C$25,2,FALSE)&amp;"' into '"&amp;M8&amp;"'"</f>
        <v>#REF!</v>
      </c>
      <c r="N25" s="76" t="str">
        <f t="shared" si="3"/>
        <v>PJ</v>
      </c>
      <c r="O25" s="76" t="str">
        <f t="shared" si="4"/>
        <v>PJa</v>
      </c>
      <c r="P25" s="76"/>
      <c r="Q25" s="76"/>
      <c r="R25" s="76"/>
    </row>
    <row r="26" spans="2:18">
      <c r="B26" s="81" t="str">
        <f>L26</f>
        <v>Con-ELC_NG_TRF</v>
      </c>
      <c r="C26" t="str">
        <f>LEFT(D26,FIND("_",D26)-1)</f>
        <v>NG</v>
      </c>
      <c r="D26" s="21" t="str">
        <f>L9</f>
        <v>NG_Con-ELC</v>
      </c>
      <c r="E26" s="12"/>
      <c r="F26" s="12"/>
      <c r="G26" s="52">
        <v>1</v>
      </c>
      <c r="H26" s="53">
        <v>100</v>
      </c>
      <c r="J26" s="78"/>
      <c r="K26" s="81"/>
      <c r="L26" s="76" t="str">
        <f t="shared" si="2"/>
        <v>Con-ELC_NG_TRF</v>
      </c>
      <c r="M26" s="77" t="e">
        <f>$J$1&amp;" '"&amp;VLOOKUP(H9,Config!$B$4:$C$25,2,FALSE)&amp;"' into '"&amp;M9&amp;"'"</f>
        <v>#REF!</v>
      </c>
      <c r="N26" s="76" t="str">
        <f t="shared" si="3"/>
        <v>PJ</v>
      </c>
      <c r="O26" s="76" t="str">
        <f t="shared" si="4"/>
        <v>PJa</v>
      </c>
      <c r="P26" s="76"/>
      <c r="Q26" s="76"/>
      <c r="R26" s="76"/>
    </row>
    <row r="27" spans="2:18">
      <c r="B27" s="81" t="str">
        <f>L27</f>
        <v>Con-ELC_OIL_TRF</v>
      </c>
      <c r="C27" t="str">
        <f>Config!$B$8</f>
        <v>DSL</v>
      </c>
      <c r="D27" s="21" t="str">
        <f>L10</f>
        <v>OIL_Con-ELC</v>
      </c>
      <c r="E27" s="122">
        <v>4.9257354796510562E-2</v>
      </c>
      <c r="F27" s="12"/>
      <c r="G27" s="52">
        <v>1</v>
      </c>
      <c r="H27" s="53">
        <v>100</v>
      </c>
      <c r="J27" s="81"/>
      <c r="K27" s="81"/>
      <c r="L27" s="76" t="str">
        <f t="shared" si="2"/>
        <v>Con-ELC_OIL_TRF</v>
      </c>
      <c r="M27" s="77" t="e">
        <f>$J$1&amp;" '"&amp;VLOOKUP(H10,Config!$B$4:$C$25,2,FALSE)&amp;"' into '"&amp;M10&amp;"'"</f>
        <v>#REF!</v>
      </c>
      <c r="N27" s="76" t="str">
        <f t="shared" si="3"/>
        <v>PJ</v>
      </c>
      <c r="O27" s="76" t="str">
        <f t="shared" si="4"/>
        <v>PJa</v>
      </c>
      <c r="P27" s="76"/>
      <c r="Q27" s="76"/>
      <c r="R27" s="76"/>
    </row>
    <row r="28" spans="2:18">
      <c r="B28" s="21"/>
      <c r="C28" t="str">
        <f>Config!$B$10</f>
        <v>LPG</v>
      </c>
      <c r="D28" s="21"/>
      <c r="E28" s="122">
        <v>3.8926710484734312E-2</v>
      </c>
      <c r="F28" s="12"/>
      <c r="G28" s="52"/>
      <c r="H28" s="53"/>
      <c r="J28" s="82"/>
      <c r="K28" s="82"/>
      <c r="L28" s="76" t="str">
        <f t="shared" si="2"/>
        <v>Con-ELC_NUC_TRF</v>
      </c>
      <c r="M28" s="77" t="e">
        <f>$J$1&amp;" '"&amp;VLOOKUP(H11,Config!$B$4:$C$25,2,FALSE)&amp;"' into '"&amp;M11&amp;"'"</f>
        <v>#REF!</v>
      </c>
      <c r="N28" s="76" t="str">
        <f t="shared" si="3"/>
        <v>PJ</v>
      </c>
      <c r="O28" s="76" t="str">
        <f t="shared" si="4"/>
        <v>PJa</v>
      </c>
      <c r="P28" s="82"/>
      <c r="Q28" s="82"/>
      <c r="R28" s="76"/>
    </row>
    <row r="29" spans="2:18">
      <c r="B29" s="21"/>
      <c r="C29" t="str">
        <f>Config!$B$13</f>
        <v>HFO</v>
      </c>
      <c r="D29" s="21"/>
      <c r="E29" s="122">
        <v>0.85705723214511731</v>
      </c>
      <c r="F29" s="12"/>
      <c r="G29" s="52"/>
      <c r="H29" s="53"/>
      <c r="J29" s="76"/>
      <c r="K29" s="76"/>
      <c r="L29" s="76" t="str">
        <f t="shared" si="2"/>
        <v>Con-ELC_BIO_TRF</v>
      </c>
      <c r="M29" s="77" t="e">
        <f>$J$1&amp;" '"&amp;VLOOKUP(H12,Config!$B$4:$C$25,2,FALSE)&amp;"' into '"&amp;M12&amp;"'"</f>
        <v>#REF!</v>
      </c>
      <c r="N29" s="76" t="str">
        <f t="shared" si="3"/>
        <v>PJ</v>
      </c>
      <c r="O29" s="76" t="str">
        <f t="shared" si="4"/>
        <v>PJa</v>
      </c>
      <c r="P29" s="76"/>
      <c r="Q29" s="76"/>
      <c r="R29" s="76"/>
    </row>
    <row r="30" spans="2:18">
      <c r="B30" s="21"/>
      <c r="C30" t="str">
        <f>Config!$B$14</f>
        <v>OPP</v>
      </c>
      <c r="D30" s="21"/>
      <c r="E30" s="122">
        <v>5.4758702573637796E-2</v>
      </c>
      <c r="F30" s="12"/>
      <c r="G30" s="52"/>
      <c r="H30" s="53"/>
      <c r="J30" s="78"/>
      <c r="K30" s="78"/>
      <c r="L30" s="76" t="str">
        <f t="shared" si="2"/>
        <v>Con-ELC_HYD_TRF</v>
      </c>
      <c r="M30" s="77" t="e">
        <f>$J$1&amp;" '"&amp;VLOOKUP(H13,Config!$B$4:$C$25,2,FALSE)&amp;"' into '"&amp;M13&amp;"'"</f>
        <v>#REF!</v>
      </c>
      <c r="N30" s="76" t="str">
        <f t="shared" si="3"/>
        <v>PJ</v>
      </c>
      <c r="O30" s="76" t="str">
        <f t="shared" si="4"/>
        <v>PJa</v>
      </c>
      <c r="P30" s="76"/>
      <c r="Q30" s="78"/>
      <c r="R30" s="78"/>
    </row>
    <row r="31" spans="2:18">
      <c r="B31" s="83" t="str">
        <f t="shared" ref="B31:B36" si="5">L28</f>
        <v>Con-ELC_NUC_TRF</v>
      </c>
      <c r="C31" t="str">
        <f t="shared" ref="C31:C36" si="6">LEFT(D31,FIND("_",D31)-1)</f>
        <v>NUC</v>
      </c>
      <c r="D31" s="21" t="str">
        <f t="shared" ref="D31:D36" si="7">L11</f>
        <v>NUC_Con-ELC</v>
      </c>
      <c r="E31" s="12"/>
      <c r="F31" s="12"/>
      <c r="G31" s="52">
        <v>1</v>
      </c>
      <c r="H31" s="53">
        <v>100</v>
      </c>
      <c r="J31" s="78"/>
      <c r="K31" s="78"/>
      <c r="L31" s="76" t="str">
        <f t="shared" si="2"/>
        <v>Con-ELC_WON_TRF</v>
      </c>
      <c r="M31" s="77" t="e">
        <f>$J$1&amp;" '"&amp;VLOOKUP(H14,Config!$B$4:$C$25,2,FALSE)&amp;"' into '"&amp;M14&amp;"'"</f>
        <v>#REF!</v>
      </c>
      <c r="N31" s="76" t="str">
        <f t="shared" si="3"/>
        <v>PJ</v>
      </c>
      <c r="O31" s="76" t="str">
        <f t="shared" si="4"/>
        <v>PJa</v>
      </c>
      <c r="P31" s="76"/>
      <c r="Q31" s="78"/>
      <c r="R31" s="78"/>
    </row>
    <row r="32" spans="2:18">
      <c r="B32" s="83" t="str">
        <f t="shared" si="5"/>
        <v>Con-ELC_BIO_TRF</v>
      </c>
      <c r="C32" t="str">
        <f t="shared" si="6"/>
        <v>BIO</v>
      </c>
      <c r="D32" s="21" t="str">
        <f t="shared" si="7"/>
        <v>BIO_Con-ELC</v>
      </c>
      <c r="E32" s="12"/>
      <c r="F32" s="12"/>
      <c r="G32" s="52">
        <v>1</v>
      </c>
      <c r="H32" s="53">
        <v>100</v>
      </c>
      <c r="J32" s="78"/>
      <c r="K32" s="78"/>
      <c r="L32" s="76" t="str">
        <f t="shared" si="2"/>
        <v>Con-ELC_WOF_TRF</v>
      </c>
      <c r="M32" s="77" t="e">
        <f>$J$1&amp;" '"&amp;VLOOKUP(H15,Config!$B$4:$C$25,2,FALSE)&amp;"' into '"&amp;M15&amp;"'"</f>
        <v>#REF!</v>
      </c>
      <c r="N32" s="76" t="str">
        <f t="shared" si="3"/>
        <v>PJ</v>
      </c>
      <c r="O32" s="76" t="str">
        <f t="shared" si="4"/>
        <v>PJa</v>
      </c>
      <c r="P32" s="78"/>
      <c r="Q32" s="78"/>
      <c r="R32" s="78"/>
    </row>
    <row r="33" spans="2:15">
      <c r="B33" s="83" t="str">
        <f t="shared" si="5"/>
        <v>Con-ELC_HYD_TRF</v>
      </c>
      <c r="C33" t="str">
        <f t="shared" si="6"/>
        <v>HYD</v>
      </c>
      <c r="D33" s="21" t="str">
        <f t="shared" si="7"/>
        <v>HYD_Con-ELC</v>
      </c>
      <c r="E33" s="12"/>
      <c r="F33" s="12"/>
      <c r="G33" s="52">
        <v>1</v>
      </c>
      <c r="H33" s="53">
        <v>100</v>
      </c>
      <c r="L33" s="76" t="str">
        <f t="shared" si="2"/>
        <v>Con-ELC_SOL_TRF</v>
      </c>
      <c r="M33" s="77" t="e">
        <f>$J$1&amp;" '"&amp;VLOOKUP(H16,Config!$B$4:$C$25,2,FALSE)&amp;"' into '"&amp;M16&amp;"'"</f>
        <v>#REF!</v>
      </c>
      <c r="N33" s="76" t="str">
        <f t="shared" si="3"/>
        <v>PJ</v>
      </c>
      <c r="O33" s="76" t="str">
        <f t="shared" si="4"/>
        <v>PJa</v>
      </c>
    </row>
    <row r="34" spans="2:15">
      <c r="B34" s="83" t="str">
        <f t="shared" si="5"/>
        <v>Con-ELC_WON_TRF</v>
      </c>
      <c r="C34" t="s">
        <v>119</v>
      </c>
      <c r="D34" s="21" t="str">
        <f t="shared" si="7"/>
        <v>WON_Con-ELC</v>
      </c>
      <c r="E34" s="12"/>
      <c r="F34" s="12"/>
      <c r="G34" s="52">
        <v>1</v>
      </c>
      <c r="H34" s="53">
        <v>100</v>
      </c>
    </row>
    <row r="35" spans="2:15">
      <c r="B35" s="83" t="str">
        <f t="shared" si="5"/>
        <v>Con-ELC_WOF_TRF</v>
      </c>
      <c r="C35" t="s">
        <v>120</v>
      </c>
      <c r="D35" s="21" t="str">
        <f t="shared" si="7"/>
        <v>WOF_Con-ELC</v>
      </c>
      <c r="E35" s="12"/>
      <c r="F35" s="12"/>
      <c r="G35" s="52">
        <v>1</v>
      </c>
      <c r="H35" s="53">
        <v>100</v>
      </c>
    </row>
    <row r="36" spans="2:15">
      <c r="B36" s="83" t="str">
        <f t="shared" si="5"/>
        <v>Con-ELC_SOL_TRF</v>
      </c>
      <c r="C36" t="str">
        <f t="shared" si="6"/>
        <v>SOL</v>
      </c>
      <c r="D36" s="21" t="str">
        <f t="shared" si="7"/>
        <v>SOL_Con-ELC</v>
      </c>
      <c r="E36" s="12"/>
      <c r="F36" s="12"/>
      <c r="G36" s="52">
        <v>1</v>
      </c>
      <c r="H36" s="53">
        <v>100</v>
      </c>
    </row>
    <row r="40" spans="2:15">
      <c r="B40" s="44"/>
      <c r="C40" s="1" t="s">
        <v>105</v>
      </c>
    </row>
    <row r="41" spans="2:15">
      <c r="B41" s="51"/>
      <c r="C41" s="1" t="s">
        <v>106</v>
      </c>
    </row>
    <row r="43" spans="2:15">
      <c r="E43" s="84"/>
    </row>
    <row r="44" spans="2:15">
      <c r="E44" s="84"/>
    </row>
    <row r="45" spans="2:15">
      <c r="E45" s="84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6" tint="-0.499984740745262"/>
  </sheetPr>
  <dimension ref="B1:AK101"/>
  <sheetViews>
    <sheetView topLeftCell="E43" zoomScale="85" zoomScaleNormal="85" workbookViewId="0">
      <selection activeCell="K80" sqref="K80"/>
    </sheetView>
  </sheetViews>
  <sheetFormatPr baseColWidth="10" defaultColWidth="8.85546875" defaultRowHeight="12.75"/>
  <cols>
    <col min="1" max="1" width="0.85546875" style="21" customWidth="1"/>
    <col min="2" max="2" width="30.42578125" style="21" bestFit="1" customWidth="1"/>
    <col min="3" max="3" width="19.28515625" style="21" customWidth="1"/>
    <col min="4" max="4" width="26.140625" style="21" customWidth="1"/>
    <col min="5" max="5" width="15.85546875" style="21" customWidth="1"/>
    <col min="6" max="6" width="13.28515625" style="21" customWidth="1"/>
    <col min="7" max="7" width="13.85546875" style="21" bestFit="1" customWidth="1"/>
    <col min="8" max="8" width="18.7109375" style="21" bestFit="1" customWidth="1"/>
    <col min="9" max="10" width="13" style="21" customWidth="1"/>
    <col min="11" max="11" width="8.85546875" style="21" bestFit="1" customWidth="1"/>
    <col min="12" max="15" width="8.85546875" style="21" customWidth="1"/>
    <col min="16" max="18" width="10" style="21" customWidth="1"/>
    <col min="19" max="19" width="17.28515625" style="21" bestFit="1" customWidth="1"/>
    <col min="20" max="20" width="18" style="21" customWidth="1"/>
    <col min="21" max="21" width="18.7109375" style="21" customWidth="1"/>
    <col min="22" max="22" width="20.85546875" style="21" customWidth="1"/>
    <col min="23" max="23" width="14.85546875" style="21" customWidth="1"/>
    <col min="24" max="24" width="2" style="21" bestFit="1" customWidth="1"/>
    <col min="25" max="25" width="13.5703125" style="21" bestFit="1" customWidth="1"/>
    <col min="26" max="26" width="13.5703125" style="21" customWidth="1"/>
    <col min="27" max="27" width="2.140625" style="23" bestFit="1" customWidth="1"/>
    <col min="28" max="28" width="13.42578125" customWidth="1"/>
    <col min="29" max="29" width="7.42578125" bestFit="1" customWidth="1"/>
    <col min="30" max="30" width="29.85546875" customWidth="1"/>
    <col min="31" max="31" width="68.85546875" bestFit="1" customWidth="1"/>
    <col min="32" max="32" width="9.85546875" customWidth="1"/>
    <col min="33" max="33" width="11.42578125" bestFit="1" customWidth="1"/>
    <col min="34" max="34" width="13.5703125" bestFit="1" customWidth="1"/>
    <col min="35" max="35" width="15" bestFit="1" customWidth="1"/>
    <col min="36" max="36" width="8.140625" bestFit="1" customWidth="1"/>
    <col min="37" max="16384" width="8.85546875" style="21"/>
  </cols>
  <sheetData>
    <row r="1" spans="2:37" ht="4.5" customHeight="1"/>
    <row r="2" spans="2:37" ht="30">
      <c r="B2" s="20" t="str">
        <f>SectorFuels_ELC!B1</f>
        <v>Sector Name</v>
      </c>
      <c r="C2" s="20" t="str">
        <f>SectorFuels_ELC!C1</f>
        <v>Sector Output Commodities</v>
      </c>
      <c r="D2" s="9" t="str">
        <f>SectorFuels_ELC!D1</f>
        <v>Technology</v>
      </c>
      <c r="E2" s="9" t="str">
        <f>SectorFuels_ELC!E1</f>
        <v>Description</v>
      </c>
      <c r="F2" s="20" t="s">
        <v>23</v>
      </c>
      <c r="G2" s="20" t="s">
        <v>24</v>
      </c>
      <c r="H2" s="9" t="str">
        <f>SectorFuels_ELC!G1</f>
        <v>Currency</v>
      </c>
      <c r="I2" s="101"/>
      <c r="J2" s="101"/>
      <c r="K2"/>
      <c r="L2"/>
      <c r="M2"/>
      <c r="N2"/>
      <c r="O2"/>
      <c r="P2"/>
      <c r="AA2" s="21"/>
      <c r="AK2"/>
    </row>
    <row r="3" spans="2:37" ht="19.5" customHeight="1">
      <c r="B3" s="11" t="str">
        <f>SectorFuels_ELC!B2</f>
        <v>Con-ELC</v>
      </c>
      <c r="C3" s="11" t="str">
        <f>SectorFuels_ELC!C2</f>
        <v>ELC</v>
      </c>
      <c r="D3" s="18"/>
      <c r="E3" s="18" t="s">
        <v>131</v>
      </c>
      <c r="F3" s="11" t="str">
        <f>Config!$C$38</f>
        <v>PJ</v>
      </c>
      <c r="G3" s="11" t="str">
        <f>Config!$C$39</f>
        <v>GW</v>
      </c>
      <c r="H3" s="11" t="str">
        <f>SectorFuels_ELC!G2</f>
        <v>M€2010</v>
      </c>
      <c r="I3" s="100"/>
      <c r="J3" s="100"/>
      <c r="K3"/>
      <c r="L3"/>
      <c r="M3"/>
      <c r="N3"/>
      <c r="O3"/>
      <c r="P3"/>
      <c r="AA3" s="21"/>
      <c r="AK3" s="72"/>
    </row>
    <row r="4" spans="2:37" ht="15.75">
      <c r="C4" s="11" t="str">
        <f>SectorFuels_ELC!$C$3</f>
        <v>HEAT</v>
      </c>
      <c r="H4"/>
      <c r="I4"/>
      <c r="J4"/>
      <c r="K4"/>
      <c r="L4"/>
      <c r="M4"/>
      <c r="N4"/>
      <c r="O4"/>
      <c r="P4"/>
    </row>
    <row r="5" spans="2:37" s="22" customFormat="1" ht="15.75">
      <c r="H5"/>
      <c r="I5"/>
      <c r="J5"/>
      <c r="K5"/>
      <c r="L5"/>
      <c r="M5"/>
      <c r="N5"/>
      <c r="O5"/>
      <c r="P5"/>
      <c r="Q5" s="10"/>
      <c r="AA5" s="23"/>
    </row>
    <row r="6" spans="2:37" s="22" customFormat="1" ht="15.75">
      <c r="B6" s="23"/>
      <c r="C6" s="71" t="s">
        <v>14</v>
      </c>
      <c r="D6" s="71"/>
      <c r="E6" s="72"/>
      <c r="F6" s="72"/>
      <c r="G6" s="72"/>
      <c r="H6" s="72"/>
      <c r="I6" s="72"/>
      <c r="J6" s="72"/>
      <c r="Q6" s="10"/>
      <c r="AA6" s="23"/>
    </row>
    <row r="7" spans="2:37">
      <c r="B7" s="73" t="s">
        <v>7</v>
      </c>
      <c r="C7" s="74" t="s">
        <v>30</v>
      </c>
      <c r="D7" s="73" t="s">
        <v>0</v>
      </c>
      <c r="E7" s="73" t="s">
        <v>3</v>
      </c>
      <c r="F7" s="73" t="s">
        <v>4</v>
      </c>
      <c r="G7" s="73" t="s">
        <v>8</v>
      </c>
      <c r="H7" s="73" t="s">
        <v>9</v>
      </c>
      <c r="I7" s="73" t="s">
        <v>10</v>
      </c>
      <c r="J7" s="73" t="s">
        <v>12</v>
      </c>
    </row>
    <row r="8" spans="2:37" ht="23.25" thickBot="1">
      <c r="B8" s="75" t="s">
        <v>35</v>
      </c>
      <c r="C8" s="75" t="s">
        <v>31</v>
      </c>
      <c r="D8" s="75" t="s">
        <v>26</v>
      </c>
      <c r="E8" s="75" t="s">
        <v>27</v>
      </c>
      <c r="F8" s="75" t="s">
        <v>4</v>
      </c>
      <c r="G8" s="75" t="s">
        <v>38</v>
      </c>
      <c r="H8" s="75" t="s">
        <v>39</v>
      </c>
      <c r="I8" s="75" t="s">
        <v>28</v>
      </c>
      <c r="J8" s="75" t="s">
        <v>29</v>
      </c>
    </row>
    <row r="9" spans="2:37">
      <c r="B9" s="78" t="s">
        <v>72</v>
      </c>
      <c r="C9" s="78"/>
      <c r="D9" s="78" t="str">
        <f>Config!$B$31&amp;"_"&amp;$B$3</f>
        <v>CO2_Con-ELC</v>
      </c>
      <c r="E9" s="78" t="str">
        <f>$D$3&amp;" - "&amp;Config!$C$31</f>
        <v xml:space="preserve"> - Carbon Dioxide</v>
      </c>
      <c r="F9" s="78" t="str">
        <f>Config!$C$40</f>
        <v>kt</v>
      </c>
      <c r="G9" s="80"/>
      <c r="H9" s="80"/>
      <c r="I9" s="80"/>
      <c r="J9" s="80"/>
    </row>
    <row r="10" spans="2:37">
      <c r="B10" t="s">
        <v>53</v>
      </c>
      <c r="C10"/>
      <c r="D10" s="78" t="str">
        <f>$C3&amp;"_"&amp;$B$3</f>
        <v>ELC_Con-ELC</v>
      </c>
      <c r="E10" s="78" t="str">
        <f>$D$3&amp;" - Electricity"</f>
        <v xml:space="preserve"> - Electricity</v>
      </c>
      <c r="F10" s="76" t="str">
        <f>Config!$C$38</f>
        <v>PJ</v>
      </c>
      <c r="G10"/>
      <c r="H10"/>
      <c r="I10"/>
      <c r="J10" t="s">
        <v>46</v>
      </c>
    </row>
    <row r="11" spans="2:37">
      <c r="B11"/>
      <c r="C11"/>
      <c r="D11" s="78" t="str">
        <f>$C4&amp;"_"&amp;$B$3</f>
        <v>HEAT_Con-ELC</v>
      </c>
      <c r="E11" s="78" t="str">
        <f>$D$3&amp;" - Heat"</f>
        <v xml:space="preserve"> - Heat</v>
      </c>
      <c r="F11" s="76" t="str">
        <f>Config!$C$38</f>
        <v>PJ</v>
      </c>
      <c r="G11" s="78"/>
      <c r="H11" s="78"/>
      <c r="I11" s="78"/>
      <c r="J11" s="78"/>
    </row>
    <row r="12" spans="2:37">
      <c r="B12"/>
      <c r="C12"/>
      <c r="D12" s="78"/>
      <c r="E12" s="78"/>
      <c r="F12" s="76"/>
      <c r="G12" s="78"/>
      <c r="H12" s="78"/>
      <c r="I12" s="78"/>
      <c r="J12" s="78"/>
    </row>
    <row r="13" spans="2:37">
      <c r="C13" s="71" t="s">
        <v>15</v>
      </c>
      <c r="D13" s="72"/>
      <c r="E13" s="72"/>
      <c r="F13" s="72"/>
      <c r="G13" s="72"/>
      <c r="H13" s="72"/>
      <c r="I13" s="72"/>
      <c r="J13" s="72"/>
    </row>
    <row r="14" spans="2:37">
      <c r="B14" s="73" t="s">
        <v>11</v>
      </c>
      <c r="C14" s="74" t="s">
        <v>30</v>
      </c>
      <c r="D14" s="73" t="s">
        <v>1</v>
      </c>
      <c r="E14" s="73" t="s">
        <v>2</v>
      </c>
      <c r="F14" s="73" t="s">
        <v>16</v>
      </c>
      <c r="G14" s="73" t="s">
        <v>17</v>
      </c>
      <c r="H14" s="73" t="s">
        <v>18</v>
      </c>
      <c r="I14" s="73" t="s">
        <v>19</v>
      </c>
      <c r="J14" s="73" t="s">
        <v>20</v>
      </c>
    </row>
    <row r="15" spans="2:37" ht="34.5" thickBot="1">
      <c r="B15" s="75" t="s">
        <v>36</v>
      </c>
      <c r="C15" s="75" t="s">
        <v>31</v>
      </c>
      <c r="D15" s="75" t="s">
        <v>21</v>
      </c>
      <c r="E15" s="75" t="s">
        <v>22</v>
      </c>
      <c r="F15" s="75" t="s">
        <v>23</v>
      </c>
      <c r="G15" s="75" t="s">
        <v>24</v>
      </c>
      <c r="H15" s="75" t="s">
        <v>41</v>
      </c>
      <c r="I15" s="75" t="s">
        <v>40</v>
      </c>
      <c r="J15" s="75" t="s">
        <v>25</v>
      </c>
    </row>
    <row r="16" spans="2:37" ht="13.5" thickBot="1">
      <c r="B16" s="75" t="s">
        <v>58</v>
      </c>
      <c r="C16" s="75"/>
      <c r="D16" s="75"/>
      <c r="E16" s="75"/>
      <c r="F16" s="75"/>
      <c r="G16" s="75"/>
      <c r="H16" s="75"/>
      <c r="I16" s="75"/>
      <c r="J16" s="75"/>
    </row>
    <row r="17" spans="2:10" ht="12.75" customHeight="1">
      <c r="B17" s="76" t="s">
        <v>79</v>
      </c>
      <c r="C17" s="76"/>
      <c r="D17" s="76" t="str">
        <f>$B$3&amp;"-"&amp;Config!$G$34&amp;"_"&amp;$C$3&amp;"_"&amp;Config!$E4</f>
        <v>Con-ELC-PP_ELC_COA</v>
      </c>
      <c r="E17" s="77" t="str">
        <f>Config!$G$33&amp;" "&amp;" - "&amp;Config!$F4</f>
        <v>Electricity-Only Plants  - Hard Coal</v>
      </c>
      <c r="F17" s="76" t="str">
        <f>Config!$C$38</f>
        <v>PJ</v>
      </c>
      <c r="G17" s="76" t="str">
        <f>Config!$C$39</f>
        <v>GW</v>
      </c>
      <c r="H17"/>
      <c r="I17" s="76"/>
      <c r="J17" s="76"/>
    </row>
    <row r="18" spans="2:10" ht="12.75" customHeight="1">
      <c r="B18"/>
      <c r="C18"/>
      <c r="D18" s="76" t="str">
        <f>$B$3&amp;"-"&amp;Config!$G$34&amp;"_"&amp;$C$3&amp;"_"&amp;Config!$E5</f>
        <v>Con-ELC-PP_ELC_LIG</v>
      </c>
      <c r="E18" s="77" t="str">
        <f>Config!$G$33&amp;" "&amp;" - "&amp;Config!$F5</f>
        <v>Electricity-Only Plants  - Lignite</v>
      </c>
      <c r="F18" s="76" t="str">
        <f>Config!$C$38</f>
        <v>PJ</v>
      </c>
      <c r="G18" s="76" t="str">
        <f>Config!$C$39</f>
        <v>GW</v>
      </c>
      <c r="H18"/>
      <c r="I18"/>
      <c r="J18"/>
    </row>
    <row r="19" spans="2:10" ht="12.75" customHeight="1">
      <c r="B19" s="76"/>
      <c r="C19" s="76"/>
      <c r="D19" s="76" t="str">
        <f>$B$3&amp;"-"&amp;Config!$G$34&amp;"_"&amp;$C$3&amp;"_"&amp;Config!$E6</f>
        <v>Con-ELC-PP_ELC_NG-GT</v>
      </c>
      <c r="E19" s="77" t="str">
        <f>Config!$G$33&amp;" "&amp;" - "&amp;Config!$F6</f>
        <v>Electricity-Only Plants  - Natural Gas - Gas Turbines</v>
      </c>
      <c r="F19" s="76" t="str">
        <f>Config!$C$38</f>
        <v>PJ</v>
      </c>
      <c r="G19" s="76" t="str">
        <f>Config!$C$39</f>
        <v>GW</v>
      </c>
      <c r="H19" s="80"/>
      <c r="I19" s="76"/>
      <c r="J19" s="76"/>
    </row>
    <row r="20" spans="2:10" ht="12.75" customHeight="1">
      <c r="B20" s="76"/>
      <c r="C20" s="76"/>
      <c r="D20" s="76" t="str">
        <f>$B$3&amp;"-"&amp;Config!$G$34&amp;"_"&amp;$C$3&amp;"_"&amp;Config!$E8</f>
        <v>Con-ELC-PP_ELC_NG-CCGT</v>
      </c>
      <c r="E20" s="124" t="str">
        <f>Config!$G$33&amp;" "&amp;" - "&amp;Config!$F8</f>
        <v>Electricity-Only Plants  - Natural Gas - Combined Cycle Gas Turbines</v>
      </c>
      <c r="F20" s="76" t="str">
        <f>Config!$C$38</f>
        <v>PJ</v>
      </c>
      <c r="G20" s="76" t="str">
        <f>Config!$C$39</f>
        <v>GW</v>
      </c>
      <c r="H20" s="80"/>
      <c r="I20" s="76"/>
      <c r="J20" s="76"/>
    </row>
    <row r="21" spans="2:10" ht="12.75" customHeight="1">
      <c r="B21" s="76"/>
      <c r="C21" s="76"/>
      <c r="D21" s="76" t="str">
        <f>$B$3&amp;"-"&amp;Config!$G$34&amp;"_"&amp;$C$3&amp;"_"&amp;Config!$E9</f>
        <v>Con-ELC-PP_ELC_OIL</v>
      </c>
      <c r="E21" s="77" t="str">
        <f>Config!$G$33&amp;" "&amp;" - "&amp;Config!$F9</f>
        <v>Electricity-Only Plants  - Crude Oil</v>
      </c>
      <c r="F21" s="76" t="str">
        <f>Config!$C$38</f>
        <v>PJ</v>
      </c>
      <c r="G21" s="76" t="str">
        <f>Config!$C$39</f>
        <v>GW</v>
      </c>
      <c r="H21" s="80"/>
      <c r="I21" s="76"/>
      <c r="J21" s="76"/>
    </row>
    <row r="22" spans="2:10" ht="12.75" customHeight="1">
      <c r="B22" s="76"/>
      <c r="C22" s="76"/>
      <c r="D22" s="76" t="str">
        <f>$B$3&amp;"-"&amp;Config!$G$34&amp;"_"&amp;$C$3&amp;"_"&amp;Config!$E10</f>
        <v>Con-ELC-PP_ELC_NUC</v>
      </c>
      <c r="E22" s="77" t="str">
        <f>Config!$G$33&amp;" "&amp;" - "&amp;Config!$F10</f>
        <v>Electricity-Only Plants  - Nuclear Energy</v>
      </c>
      <c r="F22" s="76" t="str">
        <f>Config!$C$38</f>
        <v>PJ</v>
      </c>
      <c r="G22" s="76" t="str">
        <f>Config!$C$39</f>
        <v>GW</v>
      </c>
      <c r="H22"/>
      <c r="I22" s="76"/>
      <c r="J22" s="76"/>
    </row>
    <row r="23" spans="2:10" ht="12.75" customHeight="1">
      <c r="B23" s="76"/>
      <c r="C23" s="76"/>
      <c r="D23" s="76" t="str">
        <f>$B$3&amp;"-"&amp;Config!$G$34&amp;"_"&amp;$C$3&amp;"_"&amp;Config!$E11</f>
        <v>Con-ELC-PP_ELC_BIO</v>
      </c>
      <c r="E23" s="77" t="str">
        <f>Config!$G$33&amp;" "&amp;" - "&amp;Config!$F11</f>
        <v>Electricity-Only Plants  - Biomass</v>
      </c>
      <c r="F23" s="76" t="str">
        <f>Config!$C$38</f>
        <v>PJ</v>
      </c>
      <c r="G23" s="76" t="str">
        <f>Config!$C$39</f>
        <v>GW</v>
      </c>
      <c r="H23" s="80"/>
      <c r="I23" s="76"/>
      <c r="J23" s="76"/>
    </row>
    <row r="24" spans="2:10" ht="12.75" customHeight="1">
      <c r="B24" s="76"/>
      <c r="C24" s="76"/>
      <c r="D24" s="76" t="str">
        <f>$B$3&amp;"-"&amp;Config!$G$34&amp;"_"&amp;$C$3&amp;"_"&amp;Config!$E12</f>
        <v>Con-ELC-PP_ELC_HYD-ROR</v>
      </c>
      <c r="E24" s="77" t="str">
        <f>Config!$G$33&amp;" "&amp;" - "&amp;Config!$F12</f>
        <v>Electricity-Only Plants  - Hydro Run-Of-River</v>
      </c>
      <c r="F24" s="76" t="str">
        <f>Config!$C$38</f>
        <v>PJ</v>
      </c>
      <c r="G24" s="76" t="str">
        <f>Config!$C$39</f>
        <v>GW</v>
      </c>
      <c r="H24" s="76"/>
      <c r="I24" s="76"/>
      <c r="J24" s="76"/>
    </row>
    <row r="25" spans="2:10" ht="12.75" customHeight="1">
      <c r="B25" s="76"/>
      <c r="C25" s="76"/>
      <c r="D25" s="76" t="str">
        <f>$B$3&amp;"-"&amp;Config!$G$34&amp;"_"&amp;$C$3&amp;"_"&amp;Config!$E13</f>
        <v>Con-ELC-PP_ELC_HYD-STO</v>
      </c>
      <c r="E25" s="77" t="str">
        <f>Config!$G$33&amp;" "&amp;" - "&amp;Config!$F13</f>
        <v>Electricity-Only Plants  - Hydro Storage Plants</v>
      </c>
      <c r="F25" s="76" t="str">
        <f>Config!$C$38</f>
        <v>PJ</v>
      </c>
      <c r="G25" s="76" t="str">
        <f>Config!$C$39</f>
        <v>GW</v>
      </c>
      <c r="H25" s="76"/>
      <c r="I25" s="76"/>
      <c r="J25" s="76"/>
    </row>
    <row r="26" spans="2:10" ht="12.75" customHeight="1">
      <c r="B26" s="76"/>
      <c r="C26" s="76"/>
      <c r="D26" s="76" t="str">
        <f>$B$3&amp;"-"&amp;Config!$G$34&amp;"_"&amp;$C$3&amp;"_"&amp;Config!$E14</f>
        <v>Con-ELC-PP_ELC_HYD-PST</v>
      </c>
      <c r="E26" s="77" t="str">
        <f>Config!$G$33&amp;" "&amp;" - "&amp;Config!$F14</f>
        <v>Electricity-Only Plants  - Hydro Pumped Storage Plants</v>
      </c>
      <c r="F26" s="76" t="str">
        <f>Config!$C$38</f>
        <v>PJ</v>
      </c>
      <c r="G26" s="76" t="str">
        <f>Config!$C$39</f>
        <v>GW</v>
      </c>
      <c r="H26" s="76"/>
      <c r="I26" s="76"/>
      <c r="J26" s="76"/>
    </row>
    <row r="27" spans="2:10" ht="12.75" customHeight="1">
      <c r="B27" s="76"/>
      <c r="C27" s="76"/>
      <c r="D27" s="76" t="str">
        <f>$B$3&amp;"-"&amp;Config!$G$34&amp;"_"&amp;$C$3&amp;"_"&amp;Config!$E15</f>
        <v>Con-ELC-PP_ELC_WON</v>
      </c>
      <c r="E27" s="77" t="str">
        <f>Config!$G$33&amp;" "&amp;" - "&amp;Config!$F15</f>
        <v>Electricity-Only Plants  - Wind onshore energy</v>
      </c>
      <c r="F27" s="76" t="str">
        <f>Config!$C$38</f>
        <v>PJ</v>
      </c>
      <c r="G27" s="76" t="str">
        <f>Config!$C$39</f>
        <v>GW</v>
      </c>
      <c r="H27" s="76"/>
      <c r="I27" s="76"/>
      <c r="J27" s="76"/>
    </row>
    <row r="28" spans="2:10" ht="12.75" customHeight="1">
      <c r="B28"/>
      <c r="C28" s="76"/>
      <c r="D28" s="76" t="str">
        <f>$B$3&amp;"-"&amp;Config!$G$34&amp;"_"&amp;$C$3&amp;"_"&amp;Config!$E16</f>
        <v>Con-ELC-PP_ELC_WOF</v>
      </c>
      <c r="E28" s="77" t="str">
        <f>Config!$G$33&amp;" "&amp;" - "&amp;Config!$F16</f>
        <v>Electricity-Only Plants  - Wind offshore energy</v>
      </c>
      <c r="F28" s="76" t="str">
        <f>Config!$C$38</f>
        <v>PJ</v>
      </c>
      <c r="G28" s="76" t="str">
        <f>Config!$C$39</f>
        <v>GW</v>
      </c>
      <c r="H28" s="80"/>
      <c r="I28" s="76"/>
      <c r="J28" s="76"/>
    </row>
    <row r="29" spans="2:10" ht="12.75" customHeight="1">
      <c r="B29"/>
      <c r="C29"/>
      <c r="D29" s="76" t="str">
        <f>$B$3&amp;"-"&amp;Config!$G$34&amp;"_"&amp;$C$3&amp;"_"&amp;Config!$E17</f>
        <v>Con-ELC-PP_ELC_SOL</v>
      </c>
      <c r="E29" s="77" t="str">
        <f>Config!$G$33&amp;" "&amp;" - "&amp;Config!$F17</f>
        <v>Electricity-Only Plants  - Solar irradiation</v>
      </c>
      <c r="F29" s="76" t="str">
        <f>Config!$C$38</f>
        <v>PJ</v>
      </c>
      <c r="G29" s="76" t="str">
        <f>Config!$C$39</f>
        <v>GW</v>
      </c>
      <c r="H29"/>
      <c r="I29"/>
      <c r="J29"/>
    </row>
    <row r="30" spans="2:10" ht="12.75" customHeight="1">
      <c r="B30"/>
      <c r="C30"/>
      <c r="D30" s="76" t="str">
        <f>$B$3&amp;"-"&amp;Config!$G$34&amp;"_"&amp;$C$3&amp;"_"&amp;Config!$E18</f>
        <v>Con-ELC-PP_ELC_WST</v>
      </c>
      <c r="E30" s="77" t="str">
        <f>Config!$G$33&amp;" "&amp;" - "&amp;Config!$F18</f>
        <v>Electricity-Only Plants  - Wastes</v>
      </c>
      <c r="F30" s="76" t="str">
        <f>Config!$C$38</f>
        <v>PJ</v>
      </c>
      <c r="G30" s="76" t="str">
        <f>Config!$C$39</f>
        <v>GW</v>
      </c>
      <c r="H30"/>
      <c r="I30"/>
      <c r="J30"/>
    </row>
    <row r="31" spans="2:10" ht="12.75" customHeight="1">
      <c r="B31"/>
      <c r="C31"/>
      <c r="D31" s="76" t="str">
        <f>$B$3&amp;"-"&amp;Config!$G$34&amp;"_"&amp;$C$3&amp;"_"&amp;Config!$E19</f>
        <v>Con-ELC-PP_ELC_SYG</v>
      </c>
      <c r="E31" s="77" t="str">
        <f>Config!$G$33&amp;" "&amp;" - "&amp;Config!$F19</f>
        <v>Electricity-Only Plants  - Synthesis Gas Plants</v>
      </c>
      <c r="F31" s="76" t="str">
        <f>Config!$C$38</f>
        <v>PJ</v>
      </c>
      <c r="G31" s="76" t="str">
        <f>Config!$C$39</f>
        <v>GW</v>
      </c>
      <c r="H31"/>
      <c r="I31"/>
      <c r="J31"/>
    </row>
    <row r="32" spans="2:10" ht="12.75" customHeight="1">
      <c r="B32" s="80" t="s">
        <v>84</v>
      </c>
      <c r="C32"/>
      <c r="D32" s="76" t="str">
        <f>$B$3&amp;"-"&amp;Config!$H$34&amp;"_"&amp;$C$4&amp;"_"&amp;Config!$E4</f>
        <v>Con-ELC-CHP_HEAT_COA</v>
      </c>
      <c r="E32" s="77" t="str">
        <f>Config!$H$33&amp;" "&amp;" - "&amp;Config!$F4</f>
        <v>Combined Heat/Power Plants  - Hard Coal</v>
      </c>
      <c r="F32" s="76" t="str">
        <f>Config!$C$38</f>
        <v>PJ</v>
      </c>
      <c r="G32" s="76" t="str">
        <f>Config!$C$39</f>
        <v>GW</v>
      </c>
      <c r="H32"/>
      <c r="I32"/>
      <c r="J32"/>
    </row>
    <row r="33" spans="2:36" ht="12.75" customHeight="1">
      <c r="B33"/>
      <c r="C33"/>
      <c r="D33" s="76" t="str">
        <f>$B$3&amp;"-"&amp;Config!$H$34&amp;"_"&amp;$C$4&amp;"_"&amp;Config!$E5</f>
        <v>Con-ELC-CHP_HEAT_LIG</v>
      </c>
      <c r="E33" s="77" t="str">
        <f>Config!$H$33&amp;" "&amp;" - "&amp;Config!$F5</f>
        <v>Combined Heat/Power Plants  - Lignite</v>
      </c>
      <c r="F33" s="76" t="str">
        <f>Config!$C$38</f>
        <v>PJ</v>
      </c>
      <c r="G33" s="76" t="str">
        <f>Config!$C$39</f>
        <v>GW</v>
      </c>
      <c r="H33"/>
      <c r="I33"/>
      <c r="J33"/>
    </row>
    <row r="34" spans="2:36" ht="12.75" customHeight="1">
      <c r="B34"/>
      <c r="C34"/>
      <c r="D34" s="76" t="str">
        <f>$B$3&amp;"-"&amp;Config!$H$34&amp;"_"&amp;$C$4&amp;"_"&amp;Config!$E6</f>
        <v>Con-ELC-CHP_HEAT_NG-GT</v>
      </c>
      <c r="E34" s="77" t="str">
        <f>Config!$H$33&amp;" "&amp;" - "&amp;Config!$F6</f>
        <v>Combined Heat/Power Plants  - Natural Gas - Gas Turbines</v>
      </c>
      <c r="F34" s="76" t="str">
        <f>Config!$C$38</f>
        <v>PJ</v>
      </c>
      <c r="G34" s="76" t="str">
        <f>Config!$C$39</f>
        <v>GW</v>
      </c>
      <c r="H34"/>
      <c r="I34"/>
      <c r="J34"/>
    </row>
    <row r="35" spans="2:36" ht="12.75" customHeight="1">
      <c r="B35"/>
      <c r="C35"/>
      <c r="D35" s="76" t="str">
        <f>$B$3&amp;"-"&amp;Config!$H$34&amp;"_"&amp;$C$4&amp;"_"&amp;Config!$E7</f>
        <v>Con-ELC-CHP_HEAT_NG-ST</v>
      </c>
      <c r="E35" s="77" t="str">
        <f>Config!$H$33&amp;" "&amp;" - "&amp;Config!$F7</f>
        <v>Combined Heat/Power Plants  - Natural Gas - Steam Turbines</v>
      </c>
      <c r="F35" s="76" t="str">
        <f>Config!$C$38</f>
        <v>PJ</v>
      </c>
      <c r="G35" s="76" t="str">
        <f>Config!$C$39</f>
        <v>GW</v>
      </c>
      <c r="H35"/>
      <c r="I35"/>
      <c r="J35"/>
    </row>
    <row r="36" spans="2:36" ht="12.75" customHeight="1">
      <c r="B36"/>
      <c r="C36"/>
      <c r="D36" s="76" t="str">
        <f>$B$3&amp;"-"&amp;Config!$H$34&amp;"_"&amp;$C$4&amp;"_"&amp;Config!$E8</f>
        <v>Con-ELC-CHP_HEAT_NG-CCGT</v>
      </c>
      <c r="E36" s="77" t="str">
        <f>Config!$H$33&amp;" "&amp;" - "&amp;Config!$F8</f>
        <v>Combined Heat/Power Plants  - Natural Gas - Combined Cycle Gas Turbines</v>
      </c>
      <c r="F36" s="76" t="str">
        <f>Config!$C$38</f>
        <v>PJ</v>
      </c>
      <c r="G36" s="76" t="str">
        <f>Config!$C$39</f>
        <v>GW</v>
      </c>
      <c r="H36"/>
      <c r="I36"/>
      <c r="J36"/>
    </row>
    <row r="37" spans="2:36" ht="12.75" customHeight="1">
      <c r="B37"/>
      <c r="C37"/>
      <c r="D37" s="76" t="str">
        <f>$B$3&amp;"-"&amp;Config!$H$34&amp;"_"&amp;$C$4&amp;"_"&amp;Config!$E9</f>
        <v>Con-ELC-CHP_HEAT_OIL</v>
      </c>
      <c r="E37" s="77" t="str">
        <f>Config!$H$33&amp;" "&amp;" - "&amp;Config!$F9</f>
        <v>Combined Heat/Power Plants  - Crude Oil</v>
      </c>
      <c r="F37" s="76" t="str">
        <f>Config!$C$38</f>
        <v>PJ</v>
      </c>
      <c r="G37" s="76" t="str">
        <f>Config!$C$39</f>
        <v>GW</v>
      </c>
      <c r="H37"/>
      <c r="I37"/>
      <c r="J37"/>
    </row>
    <row r="38" spans="2:36" ht="12.75" customHeight="1">
      <c r="B38"/>
      <c r="C38"/>
      <c r="D38" s="76" t="str">
        <f>$B$3&amp;"-"&amp;Config!$H$34&amp;"_"&amp;$C$4&amp;"_"&amp;Config!$E11</f>
        <v>Con-ELC-CHP_HEAT_BIO</v>
      </c>
      <c r="E38" s="77" t="str">
        <f>Config!$H$33&amp;" "&amp;" - "&amp;Config!$F11</f>
        <v>Combined Heat/Power Plants  - Biomass</v>
      </c>
      <c r="F38" s="76" t="str">
        <f>Config!$C$38</f>
        <v>PJ</v>
      </c>
      <c r="G38" s="76" t="str">
        <f>Config!$C$39</f>
        <v>GW</v>
      </c>
      <c r="H38"/>
      <c r="I38"/>
      <c r="J38"/>
    </row>
    <row r="39" spans="2:36" ht="12.75" customHeight="1">
      <c r="B39"/>
      <c r="C39"/>
      <c r="D39" s="76" t="str">
        <f>$B$3&amp;"-"&amp;Config!$H$34&amp;"_"&amp;$C$4&amp;"_"&amp;Config!$E18</f>
        <v>Con-ELC-CHP_HEAT_WST</v>
      </c>
      <c r="E39" s="77" t="str">
        <f>Config!$H$33&amp;" "&amp;" - "&amp;Config!$F18</f>
        <v>Combined Heat/Power Plants  - Wastes</v>
      </c>
      <c r="F39" s="76" t="str">
        <f>Config!$C$38</f>
        <v>PJ</v>
      </c>
      <c r="G39" s="76" t="str">
        <f>Config!$C$39</f>
        <v>GW</v>
      </c>
      <c r="H39"/>
      <c r="I39"/>
      <c r="J39"/>
      <c r="AG39" s="78"/>
      <c r="AH39" s="78"/>
      <c r="AI39" s="78"/>
      <c r="AJ39" s="78"/>
    </row>
    <row r="40" spans="2:36" ht="12.75" customHeight="1">
      <c r="B40" s="113" t="s">
        <v>79</v>
      </c>
      <c r="C40"/>
      <c r="D40" s="114" t="s">
        <v>187</v>
      </c>
      <c r="E40" s="115" t="s">
        <v>193</v>
      </c>
      <c r="F40" s="76" t="str">
        <f>Config!$C$38</f>
        <v>PJ</v>
      </c>
      <c r="G40" s="76" t="str">
        <f>Config!$C$39</f>
        <v>GW</v>
      </c>
      <c r="H40"/>
      <c r="I40"/>
      <c r="J40"/>
      <c r="AG40" s="78"/>
      <c r="AH40" s="78"/>
      <c r="AI40" s="78"/>
      <c r="AJ40" s="78"/>
    </row>
    <row r="41" spans="2:36">
      <c r="B41"/>
      <c r="C41"/>
      <c r="D41"/>
      <c r="E41"/>
      <c r="F41" s="76"/>
      <c r="G41" s="76"/>
      <c r="H41"/>
      <c r="I41"/>
      <c r="J41"/>
      <c r="AG41" s="78"/>
      <c r="AH41" s="78"/>
      <c r="AI41" s="78"/>
      <c r="AJ41" s="78"/>
    </row>
    <row r="42" spans="2:36">
      <c r="AG42" s="78"/>
      <c r="AH42" s="78"/>
      <c r="AI42" s="78"/>
      <c r="AJ42" s="78"/>
    </row>
    <row r="43" spans="2:36">
      <c r="AB43" s="2"/>
      <c r="AC43" s="2"/>
    </row>
    <row r="44" spans="2:36">
      <c r="D44" s="4" t="s">
        <v>13</v>
      </c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R44" s="5"/>
      <c r="S44" s="5"/>
      <c r="T44" s="3"/>
      <c r="X44" s="22"/>
      <c r="AB44" s="21"/>
      <c r="AC44" s="21"/>
      <c r="AD44" s="21"/>
      <c r="AE44" s="21"/>
      <c r="AF44" s="21"/>
      <c r="AG44" s="21"/>
      <c r="AH44" s="21"/>
      <c r="AI44" s="21"/>
      <c r="AJ44" s="21"/>
    </row>
    <row r="45" spans="2:36" ht="12.75" customHeight="1">
      <c r="B45" s="17" t="s">
        <v>1</v>
      </c>
      <c r="C45" s="17" t="s">
        <v>5</v>
      </c>
      <c r="D45" s="17" t="s">
        <v>6</v>
      </c>
      <c r="E45" s="17" t="s">
        <v>88</v>
      </c>
      <c r="F45" s="59" t="s">
        <v>195</v>
      </c>
      <c r="G45" s="59" t="s">
        <v>60</v>
      </c>
      <c r="H45" s="59" t="s">
        <v>67</v>
      </c>
      <c r="I45" s="59" t="s">
        <v>189</v>
      </c>
      <c r="J45" s="59" t="s">
        <v>190</v>
      </c>
      <c r="K45" s="59" t="s">
        <v>191</v>
      </c>
      <c r="L45" s="59" t="s">
        <v>192</v>
      </c>
      <c r="M45" s="59" t="s">
        <v>200</v>
      </c>
      <c r="N45" s="59" t="s">
        <v>116</v>
      </c>
      <c r="O45" s="59" t="s">
        <v>59</v>
      </c>
      <c r="P45" s="59" t="s">
        <v>80</v>
      </c>
      <c r="Q45" s="59" t="s">
        <v>57</v>
      </c>
      <c r="R45" s="59" t="s">
        <v>115</v>
      </c>
      <c r="S45" s="59" t="s">
        <v>194</v>
      </c>
      <c r="T45" s="59" t="s">
        <v>87</v>
      </c>
      <c r="V45" s="26"/>
      <c r="W45" s="126" t="s">
        <v>86</v>
      </c>
      <c r="X45" s="126"/>
      <c r="Y45" s="30"/>
      <c r="AA45" s="21"/>
      <c r="AB45" s="21"/>
      <c r="AC45" s="21"/>
      <c r="AD45" s="21"/>
      <c r="AE45" s="21"/>
      <c r="AF45" s="21"/>
      <c r="AG45" s="21"/>
      <c r="AH45" s="21"/>
      <c r="AI45" s="21"/>
      <c r="AJ45" s="21"/>
    </row>
    <row r="46" spans="2:36" ht="37.5" customHeight="1">
      <c r="B46" s="15" t="s">
        <v>37</v>
      </c>
      <c r="C46" s="15" t="s">
        <v>32</v>
      </c>
      <c r="D46" s="15" t="s">
        <v>33</v>
      </c>
      <c r="E46" s="127" t="s">
        <v>34</v>
      </c>
      <c r="F46" s="127"/>
      <c r="G46" s="15" t="s">
        <v>62</v>
      </c>
      <c r="H46" s="61" t="s">
        <v>185</v>
      </c>
      <c r="I46" s="112" t="s">
        <v>186</v>
      </c>
      <c r="J46" s="112"/>
      <c r="K46" s="112"/>
      <c r="L46" s="112"/>
      <c r="M46" s="95" t="s">
        <v>202</v>
      </c>
      <c r="N46" s="95" t="s">
        <v>180</v>
      </c>
      <c r="O46" s="95" t="s">
        <v>181</v>
      </c>
      <c r="P46" s="95" t="s">
        <v>182</v>
      </c>
      <c r="Q46" s="95" t="s">
        <v>114</v>
      </c>
      <c r="R46" s="95" t="s">
        <v>82</v>
      </c>
      <c r="S46" s="95" t="s">
        <v>198</v>
      </c>
      <c r="T46" s="95" t="s">
        <v>179</v>
      </c>
      <c r="V46" s="22"/>
      <c r="W46" s="103" t="s">
        <v>81</v>
      </c>
      <c r="X46" s="102" t="s">
        <v>175</v>
      </c>
      <c r="Y46" s="31"/>
      <c r="AA46" s="21"/>
      <c r="AB46" s="21"/>
      <c r="AC46" s="21"/>
      <c r="AD46" s="21"/>
      <c r="AE46" s="21"/>
      <c r="AF46" s="21"/>
      <c r="AG46" s="21"/>
      <c r="AH46" s="21"/>
      <c r="AI46" s="21"/>
      <c r="AJ46" s="21"/>
    </row>
    <row r="47" spans="2:36" ht="34.5" thickBot="1">
      <c r="B47" s="14" t="s">
        <v>63</v>
      </c>
      <c r="C47" s="14"/>
      <c r="D47" s="14"/>
      <c r="E47" s="70" t="str">
        <f>$G$3</f>
        <v>GW</v>
      </c>
      <c r="F47" s="70" t="str">
        <f>$G$3</f>
        <v>GW</v>
      </c>
      <c r="G47" s="70" t="s">
        <v>148</v>
      </c>
      <c r="H47" s="70" t="s">
        <v>148</v>
      </c>
      <c r="I47" s="70" t="s">
        <v>148</v>
      </c>
      <c r="J47" s="70" t="s">
        <v>148</v>
      </c>
      <c r="K47" s="70" t="s">
        <v>148</v>
      </c>
      <c r="L47" s="70" t="s">
        <v>148</v>
      </c>
      <c r="M47" s="70" t="s">
        <v>201</v>
      </c>
      <c r="N47" s="70" t="str">
        <f>$H$3&amp;"/"&amp;$G$3</f>
        <v>M€2010/GW</v>
      </c>
      <c r="O47" s="70" t="str">
        <f>$H$3&amp;"/"&amp;$G$3</f>
        <v>M€2010/GW</v>
      </c>
      <c r="P47" s="70" t="str">
        <f>$H$3&amp;"/"&amp;$F$3</f>
        <v>M€2010/PJ</v>
      </c>
      <c r="Q47" s="70" t="s">
        <v>64</v>
      </c>
      <c r="R47" s="70" t="str">
        <f>$F$3&amp;"/"&amp;$G$3</f>
        <v>PJ/GW</v>
      </c>
      <c r="S47" s="70"/>
      <c r="T47" s="70"/>
      <c r="V47" s="22"/>
      <c r="W47" s="69" t="s">
        <v>184</v>
      </c>
      <c r="X47" s="69" t="s">
        <v>176</v>
      </c>
      <c r="Y47" s="31"/>
      <c r="AA47" s="21"/>
      <c r="AB47" s="21"/>
      <c r="AC47" s="21"/>
      <c r="AD47" s="21"/>
      <c r="AE47" s="21"/>
      <c r="AF47" s="21"/>
      <c r="AG47" s="21"/>
      <c r="AH47" s="21"/>
      <c r="AI47" s="21"/>
      <c r="AJ47" s="21"/>
    </row>
    <row r="48" spans="2:36">
      <c r="B48" s="81" t="str">
        <f>$D$17</f>
        <v>Con-ELC-PP_ELC_COA</v>
      </c>
      <c r="C48" s="21" t="str">
        <f>SectorFuels_ELC!$L7</f>
        <v>COA_Con-ELC</v>
      </c>
      <c r="D48" s="81" t="str">
        <f t="shared" ref="D48:D61" si="0">$D$10</f>
        <v>ELC_Con-ELC</v>
      </c>
      <c r="E48" s="118">
        <v>12.083515569783396</v>
      </c>
      <c r="F48" s="89">
        <v>9.6240000000000006</v>
      </c>
      <c r="G48" s="57">
        <v>0.35</v>
      </c>
      <c r="H48" s="119">
        <v>0.45662100456621002</v>
      </c>
      <c r="I48" s="104"/>
      <c r="J48" s="104"/>
      <c r="K48" s="104"/>
      <c r="L48" s="104"/>
      <c r="M48" s="104">
        <v>2010</v>
      </c>
      <c r="N48" s="106">
        <v>1500</v>
      </c>
      <c r="O48" s="104">
        <v>40</v>
      </c>
      <c r="P48" s="104">
        <v>0.5</v>
      </c>
      <c r="Q48" s="56">
        <v>45</v>
      </c>
      <c r="R48" s="56">
        <f>8760*3600*0.000001</f>
        <v>31.535999999999998</v>
      </c>
      <c r="S48" s="56">
        <v>0</v>
      </c>
      <c r="T48" s="104">
        <v>1</v>
      </c>
      <c r="V48" s="22"/>
      <c r="W48" s="90">
        <f t="shared" ref="W48:W61" si="1">F48*$H48*$R48</f>
        <v>138.5856</v>
      </c>
      <c r="X48" s="90">
        <f>H48*8760</f>
        <v>4000</v>
      </c>
      <c r="Y48" s="68"/>
      <c r="AA48" s="21"/>
      <c r="AB48" s="21"/>
      <c r="AC48" s="21"/>
      <c r="AD48" s="21"/>
      <c r="AE48" s="21"/>
      <c r="AF48" s="21"/>
      <c r="AG48" s="21"/>
      <c r="AH48" s="21"/>
      <c r="AI48" s="21"/>
      <c r="AJ48" s="21"/>
    </row>
    <row r="49" spans="2:36">
      <c r="B49" s="81" t="str">
        <f>$D$18</f>
        <v>Con-ELC-PP_ELC_LIG</v>
      </c>
      <c r="C49" s="21" t="str">
        <f>SectorFuels_ELC!$L8</f>
        <v>LIG_Con-ELC</v>
      </c>
      <c r="D49" s="81" t="str">
        <f t="shared" si="0"/>
        <v>ELC_Con-ELC</v>
      </c>
      <c r="E49" s="118">
        <v>14.894150242428058</v>
      </c>
      <c r="F49" s="89">
        <v>7.9539999999999997</v>
      </c>
      <c r="G49" s="57">
        <v>0.35</v>
      </c>
      <c r="H49" s="119">
        <v>0.74200913242009137</v>
      </c>
      <c r="I49" s="104"/>
      <c r="J49" s="104"/>
      <c r="K49" s="104"/>
      <c r="L49" s="104"/>
      <c r="M49" s="104">
        <v>2010</v>
      </c>
      <c r="N49" s="106">
        <v>2000</v>
      </c>
      <c r="O49" s="104">
        <v>40</v>
      </c>
      <c r="P49" s="104">
        <v>0.5</v>
      </c>
      <c r="Q49" s="56">
        <v>45</v>
      </c>
      <c r="R49" s="56">
        <f t="shared" ref="R49:R84" si="2">8760*3600*0.000001</f>
        <v>31.535999999999998</v>
      </c>
      <c r="S49" s="56">
        <v>0</v>
      </c>
      <c r="T49" s="104">
        <v>1</v>
      </c>
      <c r="W49" s="90">
        <f t="shared" si="1"/>
        <v>186.12360000000001</v>
      </c>
      <c r="X49" s="90">
        <f>H49*8760</f>
        <v>6500</v>
      </c>
      <c r="Y49" s="23"/>
      <c r="AA49" s="21"/>
      <c r="AB49" s="21"/>
      <c r="AC49" s="21"/>
      <c r="AD49" s="21"/>
      <c r="AE49" s="21"/>
      <c r="AF49" s="21"/>
      <c r="AG49" s="21"/>
      <c r="AH49" s="21"/>
      <c r="AI49" s="21"/>
      <c r="AJ49" s="21"/>
    </row>
    <row r="50" spans="2:36">
      <c r="B50" s="81" t="str">
        <f>$D$19</f>
        <v>Con-ELC-PP_ELC_NG-GT</v>
      </c>
      <c r="C50" s="21" t="str">
        <f>SectorFuels_ELC!$L9</f>
        <v>NG_Con-ELC</v>
      </c>
      <c r="D50" s="81" t="str">
        <f t="shared" si="0"/>
        <v>ELC_Con-ELC</v>
      </c>
      <c r="E50" s="118">
        <v>1.9170371018550927</v>
      </c>
      <c r="F50" s="89">
        <f>11.776/2</f>
        <v>5.8879999999999999</v>
      </c>
      <c r="G50" s="67">
        <v>0.45</v>
      </c>
      <c r="H50" s="119">
        <v>0.3995433789954338</v>
      </c>
      <c r="I50" s="104"/>
      <c r="J50" s="104"/>
      <c r="K50" s="104"/>
      <c r="L50" s="104"/>
      <c r="M50" s="104">
        <v>2010</v>
      </c>
      <c r="N50" s="106">
        <v>400</v>
      </c>
      <c r="O50" s="104">
        <v>35</v>
      </c>
      <c r="P50" s="104">
        <v>0.4</v>
      </c>
      <c r="Q50" s="56">
        <v>40</v>
      </c>
      <c r="R50" s="56">
        <f t="shared" si="2"/>
        <v>31.535999999999998</v>
      </c>
      <c r="S50" s="56">
        <v>0</v>
      </c>
      <c r="T50" s="104">
        <v>1</v>
      </c>
      <c r="V50" s="22"/>
      <c r="W50" s="90">
        <f t="shared" si="1"/>
        <v>74.188800000000001</v>
      </c>
      <c r="X50" s="90">
        <f>H50*8760</f>
        <v>3500</v>
      </c>
      <c r="Y50" s="32"/>
      <c r="AA50" s="21"/>
      <c r="AB50" s="21"/>
      <c r="AC50" s="21"/>
      <c r="AD50" s="21"/>
      <c r="AE50" s="21"/>
      <c r="AF50" s="21"/>
      <c r="AG50" s="21"/>
      <c r="AH50" s="21"/>
      <c r="AI50" s="21"/>
      <c r="AJ50" s="21"/>
    </row>
    <row r="51" spans="2:36">
      <c r="B51" s="81" t="str">
        <f>$D$20</f>
        <v>Con-ELC-PP_ELC_NG-CCGT</v>
      </c>
      <c r="C51" s="21" t="str">
        <f>SectorFuels_ELC!$L9</f>
        <v>NG_Con-ELC</v>
      </c>
      <c r="D51" s="81" t="str">
        <f t="shared" si="0"/>
        <v>ELC_Con-ELC</v>
      </c>
      <c r="E51" s="118">
        <v>2.3304340217010848</v>
      </c>
      <c r="F51" s="89">
        <f>11.776/2</f>
        <v>5.8879999999999999</v>
      </c>
      <c r="G51" s="67">
        <v>0.6</v>
      </c>
      <c r="H51" s="119">
        <v>0.3995433789954338</v>
      </c>
      <c r="I51" s="104"/>
      <c r="J51" s="104"/>
      <c r="K51" s="104"/>
      <c r="L51" s="104"/>
      <c r="M51" s="104">
        <v>2010</v>
      </c>
      <c r="N51" s="106">
        <v>900</v>
      </c>
      <c r="O51" s="104">
        <v>35</v>
      </c>
      <c r="P51" s="104">
        <v>0.4</v>
      </c>
      <c r="Q51" s="56">
        <v>40</v>
      </c>
      <c r="R51" s="56">
        <f t="shared" si="2"/>
        <v>31.535999999999998</v>
      </c>
      <c r="S51" s="56">
        <v>0</v>
      </c>
      <c r="T51" s="104">
        <v>1</v>
      </c>
      <c r="V51" s="22"/>
      <c r="W51" s="90">
        <f t="shared" si="1"/>
        <v>74.188800000000001</v>
      </c>
      <c r="X51" s="90">
        <f>H51*8760</f>
        <v>3500</v>
      </c>
      <c r="Y51" s="32"/>
      <c r="AA51" s="21"/>
      <c r="AB51" s="21"/>
      <c r="AC51" s="21"/>
      <c r="AD51" s="21"/>
      <c r="AE51" s="21"/>
      <c r="AF51" s="21"/>
      <c r="AG51" s="21"/>
      <c r="AH51" s="21"/>
      <c r="AI51" s="21"/>
      <c r="AJ51" s="21"/>
    </row>
    <row r="52" spans="2:36">
      <c r="B52" s="81" t="str">
        <f>$D$21</f>
        <v>Con-ELC-PP_ELC_OIL</v>
      </c>
      <c r="C52" s="21" t="str">
        <f>SectorFuels_ELC!$L10</f>
        <v>OIL_Con-ELC</v>
      </c>
      <c r="D52" s="81" t="str">
        <f t="shared" si="0"/>
        <v>ELC_Con-ELC</v>
      </c>
      <c r="E52" s="118">
        <v>2.95</v>
      </c>
      <c r="F52" s="89">
        <v>2.5379999999999998</v>
      </c>
      <c r="G52" s="67">
        <v>0.25</v>
      </c>
      <c r="H52" s="120">
        <v>0.05</v>
      </c>
      <c r="I52" s="105"/>
      <c r="J52" s="105"/>
      <c r="K52" s="105"/>
      <c r="L52" s="105"/>
      <c r="M52" s="104">
        <v>2010</v>
      </c>
      <c r="N52" s="107"/>
      <c r="O52" s="105">
        <v>20</v>
      </c>
      <c r="P52" s="105">
        <v>0.2</v>
      </c>
      <c r="Q52" s="66">
        <v>40</v>
      </c>
      <c r="R52" s="56">
        <f t="shared" si="2"/>
        <v>31.535999999999998</v>
      </c>
      <c r="S52" s="56">
        <v>2</v>
      </c>
      <c r="T52" s="104">
        <v>1</v>
      </c>
      <c r="V52" s="22"/>
      <c r="W52" s="90">
        <f t="shared" si="1"/>
        <v>4.0019183999999992</v>
      </c>
      <c r="X52" s="90">
        <f t="shared" ref="X52:X61" si="3">H52*8760</f>
        <v>438</v>
      </c>
      <c r="Y52" s="32"/>
      <c r="AA52" s="21"/>
      <c r="AB52" s="21"/>
      <c r="AC52" s="21"/>
      <c r="AD52" s="21"/>
      <c r="AE52" s="21"/>
      <c r="AF52" s="21"/>
      <c r="AG52" s="21"/>
      <c r="AH52" s="21"/>
      <c r="AI52" s="21"/>
      <c r="AJ52" s="21"/>
    </row>
    <row r="53" spans="2:36">
      <c r="B53" s="81" t="str">
        <f>$D$23</f>
        <v>Con-ELC-PP_ELC_BIO</v>
      </c>
      <c r="C53" s="21" t="str">
        <f>SectorFuels_ELC!$L12</f>
        <v>BIO_Con-ELC</v>
      </c>
      <c r="D53" s="81" t="str">
        <f t="shared" si="0"/>
        <v>ELC_Con-ELC</v>
      </c>
      <c r="E53" s="118">
        <f>1/3*4.9</f>
        <v>1.6333333333333333</v>
      </c>
      <c r="F53" s="89">
        <v>6.2060000000000004</v>
      </c>
      <c r="G53" s="54">
        <v>0.28000000000000003</v>
      </c>
      <c r="H53" s="121">
        <v>0.79908675799086759</v>
      </c>
      <c r="I53" s="109"/>
      <c r="J53" s="109"/>
      <c r="K53" s="109"/>
      <c r="L53" s="109"/>
      <c r="M53" s="104">
        <v>2010</v>
      </c>
      <c r="N53" s="108">
        <v>3500</v>
      </c>
      <c r="O53" s="109">
        <v>25</v>
      </c>
      <c r="P53" s="109">
        <v>0.35</v>
      </c>
      <c r="Q53" s="55">
        <v>25</v>
      </c>
      <c r="R53" s="56">
        <f t="shared" si="2"/>
        <v>31.535999999999998</v>
      </c>
      <c r="S53" s="56">
        <v>0</v>
      </c>
      <c r="T53" s="105">
        <v>1</v>
      </c>
      <c r="V53" s="24"/>
      <c r="W53" s="90">
        <f t="shared" si="1"/>
        <v>156.3912</v>
      </c>
      <c r="X53" s="90">
        <f t="shared" si="3"/>
        <v>7000</v>
      </c>
      <c r="Y53" s="32"/>
      <c r="AA53" s="21"/>
      <c r="AB53" s="21"/>
      <c r="AC53" s="21"/>
      <c r="AD53" s="21"/>
      <c r="AE53" s="21"/>
      <c r="AF53" s="21"/>
      <c r="AG53" s="21"/>
      <c r="AH53" s="21"/>
      <c r="AI53" s="21"/>
      <c r="AJ53" s="21"/>
    </row>
    <row r="54" spans="2:36">
      <c r="B54" s="81" t="str">
        <f>$D$24</f>
        <v>Con-ELC-PP_ELC_HYD-ROR</v>
      </c>
      <c r="C54" s="21" t="str">
        <f>SectorFuels_ELC!$L$13</f>
        <v>HYD_Con-ELC</v>
      </c>
      <c r="D54" s="81" t="str">
        <f t="shared" si="0"/>
        <v>ELC_Con-ELC</v>
      </c>
      <c r="E54" s="118">
        <f>F54/SUM($F$54:$F$56)*10.4</f>
        <v>2.8640749033177286</v>
      </c>
      <c r="F54" s="89">
        <v>4.0590000000000002</v>
      </c>
      <c r="G54" s="54">
        <v>1</v>
      </c>
      <c r="H54" s="121">
        <v>0.54794520547945202</v>
      </c>
      <c r="I54" s="109"/>
      <c r="J54" s="109"/>
      <c r="K54" s="109"/>
      <c r="L54" s="109"/>
      <c r="M54" s="104">
        <v>2010</v>
      </c>
      <c r="N54" s="107"/>
      <c r="O54" s="109">
        <v>50</v>
      </c>
      <c r="P54" s="109">
        <v>2</v>
      </c>
      <c r="Q54" s="55">
        <v>100</v>
      </c>
      <c r="R54" s="56">
        <f t="shared" si="2"/>
        <v>31.535999999999998</v>
      </c>
      <c r="S54" s="56">
        <v>2</v>
      </c>
      <c r="T54" s="105">
        <v>0.75</v>
      </c>
      <c r="V54" s="24"/>
      <c r="W54" s="90">
        <f t="shared" si="1"/>
        <v>70.13951999999999</v>
      </c>
      <c r="X54" s="90">
        <f t="shared" si="3"/>
        <v>4800</v>
      </c>
      <c r="Y54" s="32"/>
      <c r="AA54" s="21"/>
      <c r="AB54" s="21"/>
      <c r="AC54" s="21"/>
      <c r="AD54" s="21"/>
      <c r="AE54" s="21"/>
      <c r="AF54" s="21"/>
      <c r="AG54" s="21"/>
      <c r="AH54" s="21"/>
      <c r="AI54" s="21"/>
      <c r="AJ54" s="21"/>
    </row>
    <row r="55" spans="2:36">
      <c r="B55" s="81" t="str">
        <f>$D$25</f>
        <v>Con-ELC-PP_ELC_HYD-STO</v>
      </c>
      <c r="C55" s="21" t="str">
        <f>SectorFuels_ELC!$L$13</f>
        <v>HYD_Con-ELC</v>
      </c>
      <c r="D55" s="81" t="str">
        <f t="shared" si="0"/>
        <v>ELC_Con-ELC</v>
      </c>
      <c r="E55" s="118">
        <f>F55/SUM($F$54:$F$56)*10.4</f>
        <v>1.0217246760295815</v>
      </c>
      <c r="F55" s="89">
        <v>1.448</v>
      </c>
      <c r="G55" s="54">
        <v>1</v>
      </c>
      <c r="H55" s="121">
        <v>0.1</v>
      </c>
      <c r="I55" s="109"/>
      <c r="J55" s="109"/>
      <c r="K55" s="109"/>
      <c r="L55" s="109"/>
      <c r="M55" s="104">
        <v>2010</v>
      </c>
      <c r="N55" s="107"/>
      <c r="O55" s="109">
        <v>35</v>
      </c>
      <c r="P55" s="109">
        <v>0.5</v>
      </c>
      <c r="Q55" s="55">
        <v>100</v>
      </c>
      <c r="R55" s="56">
        <f t="shared" si="2"/>
        <v>31.535999999999998</v>
      </c>
      <c r="S55" s="56">
        <v>2</v>
      </c>
      <c r="T55" s="105">
        <v>0.9</v>
      </c>
      <c r="V55" s="24"/>
      <c r="W55" s="90">
        <f t="shared" si="1"/>
        <v>4.5664128000000002</v>
      </c>
      <c r="X55" s="90">
        <f t="shared" si="3"/>
        <v>876</v>
      </c>
      <c r="Y55" s="32"/>
      <c r="AA55" s="21"/>
      <c r="AB55" s="21"/>
      <c r="AC55" s="21"/>
      <c r="AD55" s="21"/>
      <c r="AE55" s="21"/>
      <c r="AF55" s="21"/>
      <c r="AG55" s="21"/>
      <c r="AH55" s="21"/>
      <c r="AI55" s="21"/>
      <c r="AJ55" s="21"/>
    </row>
    <row r="56" spans="2:36">
      <c r="B56" s="81" t="str">
        <f>$D$26</f>
        <v>Con-ELC-PP_ELC_HYD-PST</v>
      </c>
      <c r="C56" s="21" t="str">
        <f>SectorFuels_ELC!$L$13</f>
        <v>HYD_Con-ELC</v>
      </c>
      <c r="D56" s="81" t="str">
        <f t="shared" si="0"/>
        <v>ELC_Con-ELC</v>
      </c>
      <c r="E56" s="118">
        <f>F56/SUM($F$54:$F$56)*10.4</f>
        <v>6.5142004206526911</v>
      </c>
      <c r="F56" s="89">
        <v>9.2319999999999993</v>
      </c>
      <c r="G56" s="54">
        <v>1</v>
      </c>
      <c r="H56" s="121">
        <v>0.1</v>
      </c>
      <c r="I56" s="109"/>
      <c r="J56" s="109"/>
      <c r="K56" s="109"/>
      <c r="L56" s="109"/>
      <c r="M56" s="104">
        <v>2010</v>
      </c>
      <c r="N56" s="107"/>
      <c r="O56" s="109">
        <v>35</v>
      </c>
      <c r="P56" s="109">
        <v>0.5</v>
      </c>
      <c r="Q56" s="55">
        <v>100</v>
      </c>
      <c r="R56" s="56">
        <f t="shared" si="2"/>
        <v>31.535999999999998</v>
      </c>
      <c r="S56" s="56">
        <v>2</v>
      </c>
      <c r="T56" s="105">
        <v>0.75</v>
      </c>
      <c r="V56" s="24"/>
      <c r="W56" s="90">
        <f t="shared" si="1"/>
        <v>29.1140352</v>
      </c>
      <c r="X56" s="90">
        <f t="shared" si="3"/>
        <v>876</v>
      </c>
      <c r="Y56" s="32"/>
      <c r="AA56" s="21"/>
      <c r="AB56" s="21"/>
      <c r="AC56" s="21"/>
      <c r="AD56" s="21"/>
      <c r="AE56" s="21"/>
      <c r="AF56" s="21"/>
      <c r="AG56" s="21"/>
      <c r="AH56" s="21"/>
      <c r="AI56" s="21"/>
      <c r="AJ56" s="21"/>
    </row>
    <row r="57" spans="2:36">
      <c r="B57" s="81" t="str">
        <f>$D$27</f>
        <v>Con-ELC-PP_ELC_WON</v>
      </c>
      <c r="C57" s="21" t="str">
        <f>SectorFuels_ELC!$L14</f>
        <v>WON_Con-ELC</v>
      </c>
      <c r="D57" s="81" t="str">
        <f t="shared" si="0"/>
        <v>ELC_Con-ELC</v>
      </c>
      <c r="E57" s="118">
        <v>27.2</v>
      </c>
      <c r="F57" s="89">
        <v>38.569000000000003</v>
      </c>
      <c r="G57" s="54">
        <v>1</v>
      </c>
      <c r="H57" s="121">
        <v>0.22831050228310501</v>
      </c>
      <c r="I57" s="109"/>
      <c r="J57" s="109"/>
      <c r="K57" s="109"/>
      <c r="L57" s="109"/>
      <c r="M57" s="104">
        <v>2010</v>
      </c>
      <c r="N57" s="108">
        <v>1200</v>
      </c>
      <c r="O57" s="109">
        <v>42</v>
      </c>
      <c r="P57" s="109">
        <f>25/R57</f>
        <v>0.7927447995941147</v>
      </c>
      <c r="Q57" s="55">
        <v>25</v>
      </c>
      <c r="R57" s="56">
        <f t="shared" si="2"/>
        <v>31.535999999999998</v>
      </c>
      <c r="S57" s="56">
        <v>0</v>
      </c>
      <c r="T57" s="105">
        <v>0.3</v>
      </c>
      <c r="V57" s="24"/>
      <c r="W57" s="90">
        <f t="shared" si="1"/>
        <v>277.69679999999994</v>
      </c>
      <c r="X57" s="90">
        <f t="shared" si="3"/>
        <v>2000</v>
      </c>
      <c r="Y57" s="32"/>
      <c r="AA57" s="21"/>
      <c r="AB57" s="21"/>
      <c r="AC57" s="21"/>
      <c r="AD57" s="21"/>
      <c r="AE57" s="21"/>
      <c r="AF57" s="21"/>
      <c r="AG57" s="21"/>
      <c r="AH57" s="21"/>
      <c r="AI57" s="21"/>
      <c r="AJ57" s="21"/>
    </row>
    <row r="58" spans="2:36">
      <c r="B58" s="81" t="str">
        <f>$D$28</f>
        <v>Con-ELC-PP_ELC_WOF</v>
      </c>
      <c r="C58" s="21" t="str">
        <f>SectorFuels_ELC!$L15</f>
        <v>WOF_Con-ELC</v>
      </c>
      <c r="D58" s="81" t="str">
        <f t="shared" si="0"/>
        <v>ELC_Con-ELC</v>
      </c>
      <c r="E58" s="118">
        <v>0</v>
      </c>
      <c r="F58" s="89">
        <v>2.786</v>
      </c>
      <c r="G58" s="57">
        <v>1</v>
      </c>
      <c r="H58" s="119">
        <v>0.45662100456621002</v>
      </c>
      <c r="I58" s="104"/>
      <c r="J58" s="104"/>
      <c r="K58" s="104"/>
      <c r="L58" s="104"/>
      <c r="M58" s="104">
        <v>2010</v>
      </c>
      <c r="N58" s="106">
        <v>3000</v>
      </c>
      <c r="O58" s="109">
        <v>150</v>
      </c>
      <c r="P58" s="109">
        <f>34/R58</f>
        <v>1.078132927447996</v>
      </c>
      <c r="Q58" s="56">
        <v>30</v>
      </c>
      <c r="R58" s="56">
        <f t="shared" si="2"/>
        <v>31.535999999999998</v>
      </c>
      <c r="S58" s="56">
        <v>0</v>
      </c>
      <c r="T58" s="104">
        <v>0.5</v>
      </c>
      <c r="V58" s="24"/>
      <c r="W58" s="90">
        <f t="shared" si="1"/>
        <v>40.118399999999994</v>
      </c>
      <c r="X58" s="90">
        <f t="shared" si="3"/>
        <v>4000</v>
      </c>
      <c r="Y58" s="32"/>
      <c r="AA58" s="21"/>
      <c r="AB58" s="21"/>
      <c r="AC58" s="21"/>
      <c r="AD58" s="21"/>
      <c r="AE58" s="21"/>
      <c r="AF58" s="21"/>
      <c r="AG58" s="21"/>
      <c r="AH58" s="21"/>
      <c r="AI58" s="21"/>
      <c r="AJ58" s="21"/>
    </row>
    <row r="59" spans="2:36">
      <c r="B59" s="81" t="str">
        <f>$D$29</f>
        <v>Con-ELC-PP_ELC_SOL</v>
      </c>
      <c r="C59" s="21" t="str">
        <f>SectorFuels_ELC!$L16</f>
        <v>SOL_Con-ELC</v>
      </c>
      <c r="D59" s="81" t="str">
        <f t="shared" si="0"/>
        <v>ELC_Con-ELC</v>
      </c>
      <c r="E59" s="118">
        <v>17.3</v>
      </c>
      <c r="F59" s="89">
        <v>38.85</v>
      </c>
      <c r="G59" s="57">
        <v>1</v>
      </c>
      <c r="H59" s="119">
        <v>0.11872146118721461</v>
      </c>
      <c r="I59" s="104"/>
      <c r="J59" s="104"/>
      <c r="K59" s="104"/>
      <c r="L59" s="104"/>
      <c r="M59" s="104">
        <v>2010</v>
      </c>
      <c r="N59" s="106">
        <v>1500</v>
      </c>
      <c r="O59" s="104">
        <v>35</v>
      </c>
      <c r="P59" s="104">
        <v>0</v>
      </c>
      <c r="Q59" s="56">
        <v>25</v>
      </c>
      <c r="R59" s="56">
        <f t="shared" si="2"/>
        <v>31.535999999999998</v>
      </c>
      <c r="S59" s="56">
        <v>0</v>
      </c>
      <c r="T59" s="104">
        <v>0.2</v>
      </c>
      <c r="V59" s="22"/>
      <c r="W59" s="90">
        <f t="shared" si="1"/>
        <v>145.45439999999999</v>
      </c>
      <c r="X59" s="90">
        <f t="shared" si="3"/>
        <v>1040</v>
      </c>
      <c r="Y59" s="68"/>
      <c r="AA59" s="21"/>
      <c r="AB59" s="21"/>
      <c r="AC59" s="21"/>
      <c r="AD59" s="21"/>
      <c r="AE59" s="21"/>
      <c r="AF59" s="21"/>
      <c r="AG59" s="21"/>
      <c r="AH59" s="21"/>
      <c r="AI59" s="21"/>
      <c r="AJ59" s="21"/>
    </row>
    <row r="60" spans="2:36">
      <c r="B60" s="81" t="str">
        <f>$D$30</f>
        <v>Con-ELC-PP_ELC_WST</v>
      </c>
      <c r="C60" s="21" t="str">
        <f>SectorFuels_ELC!$L17</f>
        <v>WST_Con-ELC</v>
      </c>
      <c r="D60" s="81" t="str">
        <f t="shared" si="0"/>
        <v>ELC_Con-ELC</v>
      </c>
      <c r="E60" s="118">
        <f>F60/($F$60+$F$61+$F$84)*6.2</f>
        <v>1.119573653438195</v>
      </c>
      <c r="F60" s="89">
        <v>0.34899999999999998</v>
      </c>
      <c r="G60" s="57">
        <v>1</v>
      </c>
      <c r="H60" s="119">
        <v>0.2</v>
      </c>
      <c r="I60" s="104"/>
      <c r="J60" s="104"/>
      <c r="K60" s="104"/>
      <c r="L60" s="104"/>
      <c r="M60" s="104">
        <v>2010</v>
      </c>
      <c r="N60" s="107"/>
      <c r="O60" s="104">
        <f>O48</f>
        <v>40</v>
      </c>
      <c r="P60" s="104">
        <f>P48</f>
        <v>0.5</v>
      </c>
      <c r="Q60" s="56">
        <v>30</v>
      </c>
      <c r="R60" s="56">
        <f t="shared" si="2"/>
        <v>31.535999999999998</v>
      </c>
      <c r="S60" s="56">
        <v>2</v>
      </c>
      <c r="T60" s="104">
        <v>1</v>
      </c>
      <c r="V60" s="22"/>
      <c r="W60" s="90">
        <f t="shared" si="1"/>
        <v>2.2012128</v>
      </c>
      <c r="X60" s="90">
        <f t="shared" si="3"/>
        <v>1752</v>
      </c>
      <c r="Y60" s="23"/>
      <c r="AA60" s="21"/>
      <c r="AB60" s="21"/>
      <c r="AC60" s="21"/>
      <c r="AD60" s="21"/>
      <c r="AE60" s="21"/>
      <c r="AF60" s="21"/>
      <c r="AG60" s="21"/>
      <c r="AH60" s="21"/>
      <c r="AI60" s="21"/>
      <c r="AJ60" s="21"/>
    </row>
    <row r="61" spans="2:36">
      <c r="B61" s="81" t="str">
        <f>$D$31</f>
        <v>Con-ELC-PP_ELC_SYG</v>
      </c>
      <c r="C61" s="21" t="str">
        <f>SectorFuels_ELC!$L18</f>
        <v>SYN_Con-ELC</v>
      </c>
      <c r="D61" s="81" t="str">
        <f t="shared" si="0"/>
        <v>ELC_Con-ELC</v>
      </c>
      <c r="E61" s="118">
        <f>F61/($F$60+$F$61+$F$84)*6.2</f>
        <v>1.6190510684534589</v>
      </c>
      <c r="F61" s="89">
        <v>0.50470000000000004</v>
      </c>
      <c r="G61" s="57">
        <v>1</v>
      </c>
      <c r="H61" s="119">
        <v>0.2</v>
      </c>
      <c r="I61" s="104"/>
      <c r="J61" s="104"/>
      <c r="K61" s="104"/>
      <c r="L61" s="104"/>
      <c r="M61" s="104">
        <v>2010</v>
      </c>
      <c r="N61" s="107"/>
      <c r="O61" s="104">
        <f>O49</f>
        <v>40</v>
      </c>
      <c r="P61" s="104">
        <f>P49</f>
        <v>0.5</v>
      </c>
      <c r="Q61" s="56">
        <v>20</v>
      </c>
      <c r="R61" s="56">
        <f t="shared" si="2"/>
        <v>31.535999999999998</v>
      </c>
      <c r="S61" s="56">
        <v>2</v>
      </c>
      <c r="T61" s="104">
        <v>0.5</v>
      </c>
      <c r="V61" s="22"/>
      <c r="W61" s="90">
        <f t="shared" si="1"/>
        <v>3.1832438400000003</v>
      </c>
      <c r="X61" s="90">
        <f t="shared" si="3"/>
        <v>1752</v>
      </c>
      <c r="Y61" s="23"/>
      <c r="AA61" s="21"/>
      <c r="AB61" s="21"/>
      <c r="AC61" s="21"/>
      <c r="AD61" s="21"/>
      <c r="AE61" s="21"/>
      <c r="AF61" s="21"/>
      <c r="AG61" s="21"/>
      <c r="AH61" s="21"/>
      <c r="AI61" s="21"/>
      <c r="AJ61" s="21"/>
    </row>
    <row r="62" spans="2:36">
      <c r="B62" s="111" t="s">
        <v>207</v>
      </c>
      <c r="V62" s="22"/>
      <c r="W62" s="90">
        <f t="shared" ref="W62:W86" si="4">F63*$H63*$R63</f>
        <v>207.77759999999998</v>
      </c>
      <c r="X62" s="90">
        <f t="shared" ref="X62:X86" si="5">H63*8760</f>
        <v>4000</v>
      </c>
      <c r="Y62" s="23"/>
      <c r="AA62" s="21"/>
      <c r="AB62" s="21"/>
      <c r="AC62" s="21"/>
      <c r="AD62" s="21"/>
      <c r="AE62" s="21"/>
      <c r="AF62" s="21"/>
      <c r="AG62" s="21"/>
      <c r="AH62" s="21"/>
      <c r="AI62" s="21"/>
      <c r="AJ62" s="21"/>
    </row>
    <row r="63" spans="2:36">
      <c r="B63" s="81" t="str">
        <f>$D$32</f>
        <v>Con-ELC-CHP_HEAT_COA</v>
      </c>
      <c r="C63" s="21" t="str">
        <f>SectorFuels_ELC!$L7</f>
        <v>COA_Con-ELC</v>
      </c>
      <c r="E63" s="118">
        <v>18.116</v>
      </c>
      <c r="F63" s="89">
        <v>14.429</v>
      </c>
      <c r="G63" s="57">
        <v>0.4</v>
      </c>
      <c r="H63" s="119">
        <v>0.45662100456621002</v>
      </c>
      <c r="I63" s="104"/>
      <c r="J63" s="104"/>
      <c r="K63" s="104"/>
      <c r="L63" s="104"/>
      <c r="M63" s="104">
        <v>2010</v>
      </c>
      <c r="N63" s="106">
        <f>$N$48-1</f>
        <v>1499</v>
      </c>
      <c r="O63" s="104">
        <v>22</v>
      </c>
      <c r="P63" s="104">
        <v>0.69444444444444442</v>
      </c>
      <c r="Q63" s="56">
        <v>45</v>
      </c>
      <c r="R63" s="56">
        <f t="shared" si="2"/>
        <v>31.535999999999998</v>
      </c>
      <c r="S63" s="56">
        <v>0</v>
      </c>
      <c r="T63" s="104">
        <v>1</v>
      </c>
      <c r="V63" s="22"/>
      <c r="W63" s="90">
        <f t="shared" si="4"/>
        <v>0</v>
      </c>
      <c r="X63" s="90">
        <f t="shared" si="5"/>
        <v>0</v>
      </c>
      <c r="Y63" s="23"/>
      <c r="AA63" s="21"/>
      <c r="AB63" s="21"/>
      <c r="AC63" s="21"/>
      <c r="AD63" s="21"/>
      <c r="AE63" s="21"/>
      <c r="AF63" s="21"/>
      <c r="AG63" s="21"/>
      <c r="AH63" s="21"/>
      <c r="AI63" s="21"/>
      <c r="AJ63" s="21"/>
    </row>
    <row r="64" spans="2:36">
      <c r="D64" s="81" t="str">
        <f>$D$10</f>
        <v>ELC_Con-ELC</v>
      </c>
      <c r="E64" s="118"/>
      <c r="F64" s="89"/>
      <c r="G64" s="57"/>
      <c r="H64" s="119"/>
      <c r="I64" s="104"/>
      <c r="J64" s="104"/>
      <c r="K64" s="104"/>
      <c r="L64" s="104"/>
      <c r="M64" s="104">
        <v>2010</v>
      </c>
      <c r="N64" s="106"/>
      <c r="O64" s="104"/>
      <c r="P64" s="104"/>
      <c r="Q64" s="56"/>
      <c r="R64" s="56"/>
      <c r="S64" s="56"/>
      <c r="T64" s="104"/>
      <c r="V64" s="22"/>
      <c r="W64" s="90">
        <f t="shared" si="4"/>
        <v>0</v>
      </c>
      <c r="X64" s="90">
        <f t="shared" si="5"/>
        <v>0</v>
      </c>
      <c r="Y64" s="23"/>
      <c r="AA64" s="21"/>
      <c r="AB64" s="21"/>
      <c r="AC64" s="21"/>
      <c r="AD64" s="21"/>
      <c r="AE64" s="21"/>
      <c r="AF64" s="21"/>
      <c r="AG64" s="21"/>
      <c r="AH64" s="21"/>
      <c r="AI64" s="21"/>
      <c r="AJ64" s="21"/>
    </row>
    <row r="65" spans="2:36">
      <c r="D65" s="81" t="str">
        <f>$D$11</f>
        <v>HEAT_Con-ELC</v>
      </c>
      <c r="E65" s="118"/>
      <c r="F65" s="89"/>
      <c r="G65" s="57"/>
      <c r="H65" s="119"/>
      <c r="I65" s="104"/>
      <c r="J65" s="104"/>
      <c r="K65" s="104"/>
      <c r="L65" s="104"/>
      <c r="M65" s="104">
        <v>2010</v>
      </c>
      <c r="N65" s="106"/>
      <c r="O65" s="104"/>
      <c r="P65" s="104"/>
      <c r="Q65" s="56"/>
      <c r="R65" s="56"/>
      <c r="S65" s="56"/>
      <c r="T65" s="104"/>
      <c r="V65" s="22"/>
      <c r="W65" s="90">
        <f t="shared" si="4"/>
        <v>255.57479999999998</v>
      </c>
      <c r="X65" s="90">
        <f t="shared" si="5"/>
        <v>6500</v>
      </c>
      <c r="Y65" s="23"/>
      <c r="AA65" s="21"/>
      <c r="AB65" s="21"/>
      <c r="AC65" s="21"/>
      <c r="AD65" s="21"/>
      <c r="AE65" s="21"/>
      <c r="AF65" s="21"/>
      <c r="AG65" s="21"/>
      <c r="AH65" s="21"/>
      <c r="AI65" s="21"/>
      <c r="AJ65" s="21"/>
    </row>
    <row r="66" spans="2:36" ht="12" customHeight="1">
      <c r="B66" s="81" t="str">
        <f>$D$33</f>
        <v>Con-ELC-CHP_HEAT_LIG</v>
      </c>
      <c r="C66" s="21" t="str">
        <f>SectorFuels_ELC!$L8</f>
        <v>LIG_Con-ELC</v>
      </c>
      <c r="E66" s="118">
        <v>7.806</v>
      </c>
      <c r="F66" s="89">
        <v>10.922000000000001</v>
      </c>
      <c r="G66" s="57">
        <v>0.3</v>
      </c>
      <c r="H66" s="119">
        <v>0.74200913242009137</v>
      </c>
      <c r="I66" s="104"/>
      <c r="J66" s="104"/>
      <c r="K66" s="104"/>
      <c r="L66" s="104"/>
      <c r="M66" s="104">
        <v>2010</v>
      </c>
      <c r="N66" s="106">
        <f>$N$49-1</f>
        <v>1999</v>
      </c>
      <c r="O66" s="104">
        <f>$O$63</f>
        <v>22</v>
      </c>
      <c r="P66" s="104">
        <f>$P$63</f>
        <v>0.69444444444444442</v>
      </c>
      <c r="Q66" s="56">
        <v>45</v>
      </c>
      <c r="R66" s="56">
        <f t="shared" si="2"/>
        <v>31.535999999999998</v>
      </c>
      <c r="S66" s="56">
        <v>0</v>
      </c>
      <c r="T66" s="104">
        <v>1</v>
      </c>
      <c r="V66" s="22"/>
      <c r="W66" s="90">
        <f t="shared" si="4"/>
        <v>0</v>
      </c>
      <c r="X66" s="90">
        <f t="shared" si="5"/>
        <v>0</v>
      </c>
      <c r="Y66" s="23"/>
      <c r="AA66" s="21"/>
      <c r="AB66" s="21"/>
      <c r="AC66" s="21"/>
      <c r="AD66" s="21"/>
      <c r="AE66" s="21"/>
      <c r="AF66" s="21"/>
      <c r="AG66" s="21"/>
      <c r="AH66" s="21"/>
      <c r="AI66" s="21"/>
      <c r="AJ66" s="21"/>
    </row>
    <row r="67" spans="2:36" ht="12" customHeight="1">
      <c r="D67" s="81" t="str">
        <f>$D$10</f>
        <v>ELC_Con-ELC</v>
      </c>
      <c r="E67" s="118"/>
      <c r="F67" s="89"/>
      <c r="G67" s="57"/>
      <c r="H67" s="119"/>
      <c r="I67" s="104"/>
      <c r="J67" s="104"/>
      <c r="K67" s="104"/>
      <c r="L67" s="104"/>
      <c r="M67" s="104">
        <v>2010</v>
      </c>
      <c r="N67" s="106"/>
      <c r="O67" s="104"/>
      <c r="P67" s="104"/>
      <c r="Q67" s="56"/>
      <c r="R67" s="56"/>
      <c r="S67" s="56"/>
      <c r="T67" s="104"/>
      <c r="V67" s="22"/>
      <c r="W67" s="90">
        <f t="shared" si="4"/>
        <v>0</v>
      </c>
      <c r="X67" s="90">
        <f t="shared" si="5"/>
        <v>0</v>
      </c>
      <c r="Y67" s="23"/>
      <c r="AA67" s="21"/>
      <c r="AB67" s="21"/>
      <c r="AC67" s="21"/>
      <c r="AD67" s="21"/>
      <c r="AE67" s="21"/>
      <c r="AF67" s="21"/>
      <c r="AG67" s="21"/>
      <c r="AH67" s="21"/>
      <c r="AI67" s="21"/>
      <c r="AJ67" s="21"/>
    </row>
    <row r="68" spans="2:36" ht="12" customHeight="1">
      <c r="D68" s="81" t="str">
        <f>$D$11</f>
        <v>HEAT_Con-ELC</v>
      </c>
      <c r="E68" s="118"/>
      <c r="F68" s="89"/>
      <c r="G68" s="57"/>
      <c r="H68" s="119"/>
      <c r="I68" s="104"/>
      <c r="J68" s="104"/>
      <c r="K68" s="104"/>
      <c r="L68" s="104"/>
      <c r="M68" s="104">
        <v>2010</v>
      </c>
      <c r="N68" s="106"/>
      <c r="O68" s="104"/>
      <c r="P68" s="104"/>
      <c r="Q68" s="56"/>
      <c r="R68" s="56"/>
      <c r="S68" s="56"/>
      <c r="T68" s="104"/>
      <c r="V68" s="22"/>
      <c r="W68" s="90">
        <f t="shared" si="4"/>
        <v>143.99279999999999</v>
      </c>
      <c r="X68" s="90">
        <f t="shared" si="5"/>
        <v>3500</v>
      </c>
      <c r="Y68" s="23"/>
      <c r="AA68" s="21"/>
      <c r="AB68" s="21"/>
      <c r="AC68" s="21"/>
      <c r="AD68" s="21"/>
      <c r="AE68" s="21"/>
      <c r="AF68" s="21"/>
      <c r="AG68" s="21"/>
      <c r="AH68" s="21"/>
      <c r="AI68" s="21"/>
      <c r="AJ68" s="21"/>
    </row>
    <row r="69" spans="2:36" ht="12" customHeight="1">
      <c r="B69" s="81" t="str">
        <f>$D$34</f>
        <v>Con-ELC-CHP_HEAT_NG-GT</v>
      </c>
      <c r="C69" s="21" t="str">
        <f>SectorFuels_ELC!$L9</f>
        <v>NG_Con-ELC</v>
      </c>
      <c r="E69" s="118">
        <v>5.95</v>
      </c>
      <c r="F69" s="89">
        <v>11.428000000000001</v>
      </c>
      <c r="G69" s="57">
        <v>0.4</v>
      </c>
      <c r="H69" s="119">
        <v>0.3995433789954338</v>
      </c>
      <c r="I69" s="104"/>
      <c r="J69" s="104"/>
      <c r="K69" s="104"/>
      <c r="L69" s="104"/>
      <c r="M69" s="104">
        <v>2010</v>
      </c>
      <c r="N69" s="106">
        <f>$N50-1</f>
        <v>399</v>
      </c>
      <c r="O69" s="104">
        <f>O50</f>
        <v>35</v>
      </c>
      <c r="P69" s="104">
        <f>P50</f>
        <v>0.4</v>
      </c>
      <c r="Q69" s="56">
        <v>40</v>
      </c>
      <c r="R69" s="56">
        <f t="shared" si="2"/>
        <v>31.535999999999998</v>
      </c>
      <c r="S69" s="56">
        <v>0</v>
      </c>
      <c r="T69" s="104">
        <v>1</v>
      </c>
      <c r="V69" s="22"/>
      <c r="W69" s="90">
        <f t="shared" si="4"/>
        <v>0</v>
      </c>
      <c r="X69" s="90">
        <f t="shared" si="5"/>
        <v>0</v>
      </c>
      <c r="Y69" s="23"/>
      <c r="AA69" s="21"/>
      <c r="AB69" s="21"/>
      <c r="AC69" s="21"/>
      <c r="AD69" s="21"/>
      <c r="AE69" s="21"/>
      <c r="AF69" s="21"/>
      <c r="AG69" s="21"/>
      <c r="AH69" s="21"/>
      <c r="AI69" s="21"/>
      <c r="AJ69" s="21"/>
    </row>
    <row r="70" spans="2:36" ht="12" customHeight="1">
      <c r="D70" s="81" t="str">
        <f>$D$10</f>
        <v>ELC_Con-ELC</v>
      </c>
      <c r="E70" s="118"/>
      <c r="F70" s="89"/>
      <c r="G70" s="57"/>
      <c r="H70" s="119"/>
      <c r="I70" s="104"/>
      <c r="J70" s="104"/>
      <c r="K70" s="104"/>
      <c r="L70" s="104"/>
      <c r="M70" s="104">
        <v>2010</v>
      </c>
      <c r="N70" s="106"/>
      <c r="O70" s="104"/>
      <c r="P70" s="104"/>
      <c r="Q70" s="56"/>
      <c r="R70" s="56"/>
      <c r="S70" s="56"/>
      <c r="T70" s="104"/>
      <c r="V70" s="22"/>
      <c r="W70" s="90">
        <f t="shared" si="4"/>
        <v>0</v>
      </c>
      <c r="X70" s="90">
        <f t="shared" si="5"/>
        <v>0</v>
      </c>
      <c r="Y70" s="23"/>
      <c r="AA70" s="21"/>
      <c r="AB70" s="21"/>
      <c r="AC70" s="21"/>
      <c r="AD70" s="21"/>
      <c r="AE70" s="21"/>
      <c r="AF70" s="21"/>
      <c r="AG70" s="21"/>
      <c r="AH70" s="21"/>
      <c r="AI70" s="21"/>
      <c r="AJ70" s="21"/>
    </row>
    <row r="71" spans="2:36">
      <c r="D71" s="81" t="str">
        <f>$D$11</f>
        <v>HEAT_Con-ELC</v>
      </c>
      <c r="E71" s="118"/>
      <c r="F71" s="89"/>
      <c r="G71" s="57"/>
      <c r="H71" s="119"/>
      <c r="I71" s="104"/>
      <c r="J71" s="104"/>
      <c r="K71" s="104"/>
      <c r="L71" s="104"/>
      <c r="M71" s="104">
        <v>2010</v>
      </c>
      <c r="N71" s="106"/>
      <c r="O71" s="104"/>
      <c r="P71" s="104"/>
      <c r="Q71" s="56"/>
      <c r="R71" s="56"/>
      <c r="S71" s="56"/>
      <c r="T71" s="104"/>
      <c r="V71" s="22"/>
      <c r="W71" s="90">
        <f t="shared" si="4"/>
        <v>92.597400000000007</v>
      </c>
      <c r="X71" s="90">
        <f t="shared" si="5"/>
        <v>3500</v>
      </c>
      <c r="Y71" s="23"/>
      <c r="AA71" s="21"/>
      <c r="AB71" s="21"/>
      <c r="AC71" s="21"/>
      <c r="AD71" s="21"/>
      <c r="AE71" s="21"/>
      <c r="AF71" s="21"/>
      <c r="AG71" s="21"/>
      <c r="AH71" s="21"/>
      <c r="AI71" s="21"/>
      <c r="AJ71" s="21"/>
    </row>
    <row r="72" spans="2:36">
      <c r="B72" s="81" t="str">
        <f>$D$35</f>
        <v>Con-ELC-CHP_HEAT_NG-ST</v>
      </c>
      <c r="C72" s="21" t="str">
        <f>SectorFuels_ELC!$L9</f>
        <v>NG_Con-ELC</v>
      </c>
      <c r="D72" s="81"/>
      <c r="E72" s="118">
        <v>7.6349999999999998</v>
      </c>
      <c r="F72" s="89">
        <v>7.3490000000000002</v>
      </c>
      <c r="G72" s="57">
        <v>0.31</v>
      </c>
      <c r="H72" s="119">
        <v>0.3995433789954338</v>
      </c>
      <c r="I72" s="104"/>
      <c r="J72" s="104"/>
      <c r="K72" s="104"/>
      <c r="L72" s="104"/>
      <c r="M72" s="104">
        <v>2010</v>
      </c>
      <c r="N72" s="106">
        <f>N48-1</f>
        <v>1499</v>
      </c>
      <c r="O72" s="104">
        <f>O48</f>
        <v>40</v>
      </c>
      <c r="P72" s="104">
        <f>P48</f>
        <v>0.5</v>
      </c>
      <c r="Q72" s="104">
        <f>Q48</f>
        <v>45</v>
      </c>
      <c r="R72" s="56">
        <v>31.536000000000001</v>
      </c>
      <c r="S72" s="56">
        <v>2</v>
      </c>
      <c r="T72" s="104">
        <v>1</v>
      </c>
      <c r="V72" s="22"/>
      <c r="W72" s="90">
        <f t="shared" si="4"/>
        <v>0</v>
      </c>
      <c r="X72" s="90">
        <f t="shared" si="5"/>
        <v>0</v>
      </c>
      <c r="Y72" s="23"/>
      <c r="AA72" s="21"/>
      <c r="AB72" s="21"/>
      <c r="AC72" s="21"/>
      <c r="AD72" s="21"/>
      <c r="AE72" s="21"/>
      <c r="AF72" s="21"/>
      <c r="AG72" s="21"/>
      <c r="AH72" s="21"/>
      <c r="AI72" s="21"/>
      <c r="AJ72" s="21"/>
    </row>
    <row r="73" spans="2:36">
      <c r="D73" s="81" t="str">
        <f>$D$10</f>
        <v>ELC_Con-ELC</v>
      </c>
      <c r="E73" s="118"/>
      <c r="F73" s="89"/>
      <c r="G73" s="57"/>
      <c r="H73" s="119"/>
      <c r="I73" s="104"/>
      <c r="J73" s="104"/>
      <c r="K73" s="104"/>
      <c r="L73" s="104"/>
      <c r="M73" s="104">
        <v>2010</v>
      </c>
      <c r="N73" s="106"/>
      <c r="O73" s="104"/>
      <c r="P73" s="104"/>
      <c r="Q73" s="56"/>
      <c r="R73" s="56"/>
      <c r="S73" s="56"/>
      <c r="T73" s="104"/>
      <c r="V73" s="22"/>
      <c r="W73" s="90">
        <f t="shared" si="4"/>
        <v>0</v>
      </c>
      <c r="X73" s="90">
        <f t="shared" si="5"/>
        <v>0</v>
      </c>
      <c r="Y73" s="23"/>
      <c r="Z73"/>
      <c r="AA73"/>
      <c r="AD73" s="76"/>
      <c r="AE73" s="76"/>
      <c r="AI73" s="21"/>
      <c r="AJ73" s="21"/>
    </row>
    <row r="74" spans="2:36">
      <c r="D74" s="81" t="str">
        <f>$D$11</f>
        <v>HEAT_Con-ELC</v>
      </c>
      <c r="E74" s="118"/>
      <c r="F74" s="89"/>
      <c r="G74" s="57"/>
      <c r="H74" s="119"/>
      <c r="I74" s="104"/>
      <c r="J74" s="104"/>
      <c r="K74" s="104"/>
      <c r="L74" s="104"/>
      <c r="M74" s="104">
        <v>2010</v>
      </c>
      <c r="N74" s="106"/>
      <c r="O74" s="104"/>
      <c r="P74" s="104"/>
      <c r="Q74" s="56"/>
      <c r="R74" s="56"/>
      <c r="S74" s="56"/>
      <c r="T74" s="104"/>
      <c r="V74" s="22"/>
      <c r="W74" s="90">
        <f t="shared" si="4"/>
        <v>143.99279999999999</v>
      </c>
      <c r="X74" s="90">
        <f t="shared" si="5"/>
        <v>3500</v>
      </c>
      <c r="Y74" s="23"/>
      <c r="Z74"/>
      <c r="AA74"/>
      <c r="AI74" s="21"/>
      <c r="AJ74" s="21"/>
    </row>
    <row r="75" spans="2:36">
      <c r="B75" s="81" t="str">
        <f>$D$36</f>
        <v>Con-ELC-CHP_HEAT_NG-CCGT</v>
      </c>
      <c r="C75" s="21" t="str">
        <f>SectorFuels_ELC!$L9</f>
        <v>NG_Con-ELC</v>
      </c>
      <c r="E75" s="118">
        <v>2.33</v>
      </c>
      <c r="F75" s="89">
        <v>11.428000000000001</v>
      </c>
      <c r="G75" s="57">
        <v>0.4</v>
      </c>
      <c r="H75" s="119">
        <v>0.3995433789954338</v>
      </c>
      <c r="I75" s="104"/>
      <c r="J75" s="104"/>
      <c r="K75" s="104"/>
      <c r="L75" s="104"/>
      <c r="M75" s="104">
        <v>2010</v>
      </c>
      <c r="N75" s="106">
        <f>$N51-1</f>
        <v>899</v>
      </c>
      <c r="O75" s="104">
        <f>O51</f>
        <v>35</v>
      </c>
      <c r="P75" s="104">
        <f>P51</f>
        <v>0.4</v>
      </c>
      <c r="Q75" s="56">
        <v>40</v>
      </c>
      <c r="R75" s="56">
        <f t="shared" si="2"/>
        <v>31.535999999999998</v>
      </c>
      <c r="S75" s="56">
        <v>0</v>
      </c>
      <c r="T75" s="104">
        <v>1</v>
      </c>
      <c r="V75" s="22"/>
      <c r="W75" s="90">
        <f t="shared" si="4"/>
        <v>0</v>
      </c>
      <c r="X75" s="90">
        <f t="shared" si="5"/>
        <v>0</v>
      </c>
      <c r="Y75" s="23"/>
      <c r="Z75"/>
      <c r="AA75"/>
      <c r="AI75" s="21"/>
      <c r="AJ75" s="21"/>
    </row>
    <row r="76" spans="2:36">
      <c r="D76" s="81" t="str">
        <f>$D$10</f>
        <v>ELC_Con-ELC</v>
      </c>
      <c r="E76" s="118"/>
      <c r="F76" s="89"/>
      <c r="G76" s="57"/>
      <c r="H76" s="119"/>
      <c r="I76" s="104"/>
      <c r="J76" s="104"/>
      <c r="K76" s="104"/>
      <c r="L76" s="104"/>
      <c r="M76" s="104">
        <v>2010</v>
      </c>
      <c r="N76" s="106"/>
      <c r="O76" s="104"/>
      <c r="P76" s="104"/>
      <c r="Q76" s="56"/>
      <c r="R76" s="56"/>
      <c r="S76" s="56"/>
      <c r="T76" s="104"/>
      <c r="V76" s="22"/>
      <c r="W76" s="90">
        <f t="shared" si="4"/>
        <v>0</v>
      </c>
      <c r="X76" s="90">
        <f t="shared" si="5"/>
        <v>0</v>
      </c>
      <c r="Y76" s="23"/>
      <c r="Z76"/>
      <c r="AA76"/>
      <c r="AI76" s="21"/>
      <c r="AJ76" s="21"/>
    </row>
    <row r="77" spans="2:36">
      <c r="D77" s="81" t="str">
        <f>$D$11</f>
        <v>HEAT_Con-ELC</v>
      </c>
      <c r="E77" s="118"/>
      <c r="F77" s="89"/>
      <c r="G77" s="57"/>
      <c r="H77" s="119"/>
      <c r="I77" s="104"/>
      <c r="J77" s="104"/>
      <c r="K77" s="104"/>
      <c r="L77" s="104"/>
      <c r="M77" s="104">
        <v>2010</v>
      </c>
      <c r="N77" s="106"/>
      <c r="O77" s="104"/>
      <c r="P77" s="104"/>
      <c r="Q77" s="56"/>
      <c r="R77" s="56"/>
      <c r="S77" s="56"/>
      <c r="T77" s="104"/>
      <c r="V77" s="22"/>
      <c r="W77" s="90">
        <f t="shared" si="4"/>
        <v>2.4030431999999999</v>
      </c>
      <c r="X77" s="90">
        <f t="shared" si="5"/>
        <v>438</v>
      </c>
      <c r="Y77" s="23"/>
      <c r="Z77"/>
      <c r="AA77"/>
      <c r="AI77" s="21"/>
      <c r="AJ77" s="21"/>
    </row>
    <row r="78" spans="2:36">
      <c r="B78" s="81" t="str">
        <f>$D$37</f>
        <v>Con-ELC-CHP_HEAT_OIL</v>
      </c>
      <c r="C78" s="21" t="str">
        <f>SectorFuels_ELC!$L10</f>
        <v>OIL_Con-ELC</v>
      </c>
      <c r="E78" s="118">
        <v>2.95</v>
      </c>
      <c r="F78" s="89">
        <v>1.524</v>
      </c>
      <c r="G78" s="57">
        <v>0.1</v>
      </c>
      <c r="H78" s="119">
        <v>0.05</v>
      </c>
      <c r="I78" s="104"/>
      <c r="J78" s="104"/>
      <c r="K78" s="104"/>
      <c r="L78" s="104"/>
      <c r="M78" s="104">
        <v>2010</v>
      </c>
      <c r="N78" s="106">
        <f>$N52</f>
        <v>0</v>
      </c>
      <c r="O78" s="104">
        <f>O52</f>
        <v>20</v>
      </c>
      <c r="P78" s="104">
        <f>P52</f>
        <v>0.2</v>
      </c>
      <c r="Q78" s="56">
        <v>40</v>
      </c>
      <c r="R78" s="56">
        <f t="shared" si="2"/>
        <v>31.535999999999998</v>
      </c>
      <c r="S78" s="56">
        <v>0</v>
      </c>
      <c r="T78" s="104">
        <v>1</v>
      </c>
      <c r="V78" s="22"/>
      <c r="W78" s="90">
        <f t="shared" si="4"/>
        <v>0</v>
      </c>
      <c r="X78" s="90">
        <f t="shared" si="5"/>
        <v>0</v>
      </c>
      <c r="Y78" s="23"/>
      <c r="Z78"/>
      <c r="AA78"/>
      <c r="AI78" s="21"/>
      <c r="AJ78" s="21"/>
    </row>
    <row r="79" spans="2:36">
      <c r="D79" s="81" t="str">
        <f>$D$10</f>
        <v>ELC_Con-ELC</v>
      </c>
      <c r="E79" s="118"/>
      <c r="F79" s="89"/>
      <c r="G79" s="57"/>
      <c r="H79" s="119"/>
      <c r="I79" s="104"/>
      <c r="J79" s="104"/>
      <c r="K79" s="104"/>
      <c r="L79" s="104"/>
      <c r="M79" s="104">
        <v>2010</v>
      </c>
      <c r="N79" s="106"/>
      <c r="O79" s="104"/>
      <c r="P79" s="104"/>
      <c r="Q79" s="56"/>
      <c r="R79" s="56"/>
      <c r="S79" s="56"/>
      <c r="T79" s="104"/>
      <c r="V79" s="22"/>
      <c r="W79" s="90">
        <f t="shared" si="4"/>
        <v>0</v>
      </c>
      <c r="X79" s="90">
        <f t="shared" si="5"/>
        <v>0</v>
      </c>
      <c r="Y79" s="23"/>
      <c r="Z79"/>
      <c r="AA79"/>
      <c r="AI79" s="21"/>
      <c r="AJ79" s="21"/>
    </row>
    <row r="80" spans="2:36">
      <c r="D80" s="81" t="str">
        <f>$D$11</f>
        <v>HEAT_Con-ELC</v>
      </c>
      <c r="E80" s="118"/>
      <c r="F80" s="89"/>
      <c r="G80" s="57"/>
      <c r="H80" s="119"/>
      <c r="I80" s="104"/>
      <c r="J80" s="104"/>
      <c r="K80" s="104"/>
      <c r="L80" s="104"/>
      <c r="M80" s="104">
        <v>2010</v>
      </c>
      <c r="N80" s="106"/>
      <c r="O80" s="104"/>
      <c r="P80" s="104"/>
      <c r="Q80" s="56"/>
      <c r="R80" s="56"/>
      <c r="S80" s="56"/>
      <c r="T80" s="104"/>
      <c r="W80" s="90">
        <f t="shared" si="4"/>
        <v>13.3308</v>
      </c>
      <c r="X80" s="90">
        <f t="shared" si="5"/>
        <v>7000</v>
      </c>
      <c r="Y80" s="23"/>
      <c r="Z80"/>
      <c r="AA80"/>
      <c r="AI80" s="21"/>
      <c r="AJ80" s="21"/>
    </row>
    <row r="81" spans="2:36">
      <c r="B81" s="81" t="str">
        <f>$D$38</f>
        <v>Con-ELC-CHP_HEAT_BIO</v>
      </c>
      <c r="C81" s="21" t="str">
        <f>SectorFuels_ELC!$L12</f>
        <v>BIO_Con-ELC</v>
      </c>
      <c r="E81" s="118">
        <f>2/3*4.9</f>
        <v>3.2666666666666666</v>
      </c>
      <c r="F81" s="89">
        <v>0.52900000000000003</v>
      </c>
      <c r="G81" s="57">
        <v>0.4</v>
      </c>
      <c r="H81" s="119">
        <v>0.79908675799086759</v>
      </c>
      <c r="I81" s="104"/>
      <c r="J81" s="104"/>
      <c r="K81" s="104"/>
      <c r="L81" s="104"/>
      <c r="M81" s="104">
        <v>2010</v>
      </c>
      <c r="N81" s="108">
        <f>$N$53-1</f>
        <v>3499</v>
      </c>
      <c r="O81" s="104">
        <f>O53</f>
        <v>25</v>
      </c>
      <c r="P81" s="104">
        <f>P53</f>
        <v>0.35</v>
      </c>
      <c r="Q81" s="56">
        <v>25</v>
      </c>
      <c r="R81" s="56">
        <f t="shared" si="2"/>
        <v>31.535999999999998</v>
      </c>
      <c r="S81" s="56">
        <v>0</v>
      </c>
      <c r="T81" s="104">
        <v>1</v>
      </c>
      <c r="W81" s="90">
        <f t="shared" si="4"/>
        <v>0</v>
      </c>
      <c r="X81" s="90">
        <f t="shared" si="5"/>
        <v>0</v>
      </c>
      <c r="Y81" s="23"/>
      <c r="Z81"/>
      <c r="AA81"/>
      <c r="AI81" s="21"/>
      <c r="AJ81" s="21"/>
    </row>
    <row r="82" spans="2:36">
      <c r="D82" s="81" t="str">
        <f>$D$10</f>
        <v>ELC_Con-ELC</v>
      </c>
      <c r="E82" s="118"/>
      <c r="F82" s="89"/>
      <c r="G82" s="57"/>
      <c r="H82" s="119"/>
      <c r="I82" s="104"/>
      <c r="J82" s="104"/>
      <c r="K82" s="104"/>
      <c r="L82" s="104"/>
      <c r="M82" s="104">
        <v>2010</v>
      </c>
      <c r="N82" s="108"/>
      <c r="O82" s="104"/>
      <c r="P82" s="104"/>
      <c r="Q82" s="56"/>
      <c r="R82" s="56"/>
      <c r="S82" s="56"/>
      <c r="T82" s="104"/>
      <c r="W82" s="90">
        <f t="shared" si="4"/>
        <v>0</v>
      </c>
      <c r="X82" s="90">
        <f t="shared" si="5"/>
        <v>0</v>
      </c>
      <c r="Y82" s="23"/>
      <c r="Z82"/>
      <c r="AA82"/>
      <c r="AI82" s="21"/>
      <c r="AJ82" s="21"/>
    </row>
    <row r="83" spans="2:36">
      <c r="D83" s="81" t="str">
        <f>$D$11</f>
        <v>HEAT_Con-ELC</v>
      </c>
      <c r="E83" s="118"/>
      <c r="F83" s="89"/>
      <c r="G83" s="57"/>
      <c r="H83" s="119"/>
      <c r="I83" s="104"/>
      <c r="J83" s="104"/>
      <c r="K83" s="104"/>
      <c r="L83" s="104"/>
      <c r="M83" s="104">
        <v>2010</v>
      </c>
      <c r="N83" s="108"/>
      <c r="O83" s="104"/>
      <c r="P83" s="104"/>
      <c r="Q83" s="56"/>
      <c r="R83" s="56"/>
      <c r="S83" s="56"/>
      <c r="T83" s="104"/>
      <c r="W83" s="90">
        <f t="shared" si="4"/>
        <v>6.805468799999999</v>
      </c>
      <c r="X83" s="90">
        <f t="shared" si="5"/>
        <v>1752</v>
      </c>
      <c r="Y83" s="23"/>
      <c r="Z83"/>
      <c r="AA83"/>
      <c r="AI83" s="21"/>
      <c r="AJ83" s="21"/>
    </row>
    <row r="84" spans="2:36">
      <c r="B84" s="81" t="str">
        <f>$D$39</f>
        <v>Con-ELC-CHP_HEAT_WST</v>
      </c>
      <c r="C84" s="21" t="str">
        <f>SectorFuels_ELC!$L17</f>
        <v>WST_Con-ELC</v>
      </c>
      <c r="E84" s="118">
        <f>F84/($F$60+$F$61+$F$84)*6.2</f>
        <v>3.4613752781083451</v>
      </c>
      <c r="F84" s="89">
        <v>1.079</v>
      </c>
      <c r="G84" s="57">
        <v>1</v>
      </c>
      <c r="H84" s="119">
        <v>0.2</v>
      </c>
      <c r="I84" s="104"/>
      <c r="J84" s="104"/>
      <c r="K84" s="104"/>
      <c r="L84" s="104"/>
      <c r="M84" s="104">
        <v>2010</v>
      </c>
      <c r="N84" s="108">
        <f>Config!$B$44-10</f>
        <v>6656</v>
      </c>
      <c r="O84" s="104">
        <f>O60</f>
        <v>40</v>
      </c>
      <c r="P84" s="104">
        <f>P60</f>
        <v>0.5</v>
      </c>
      <c r="Q84" s="56">
        <v>25</v>
      </c>
      <c r="R84" s="56">
        <f t="shared" si="2"/>
        <v>31.535999999999998</v>
      </c>
      <c r="S84" s="56">
        <v>0</v>
      </c>
      <c r="T84" s="104">
        <v>1</v>
      </c>
      <c r="W84" s="90">
        <f t="shared" si="4"/>
        <v>0</v>
      </c>
      <c r="X84" s="90">
        <f t="shared" si="5"/>
        <v>0</v>
      </c>
      <c r="Y84" s="23"/>
      <c r="Z84"/>
      <c r="AA84"/>
      <c r="AI84" s="21"/>
      <c r="AJ84" s="21"/>
    </row>
    <row r="85" spans="2:36">
      <c r="B85" s="81"/>
      <c r="D85" s="81" t="str">
        <f>$D$10</f>
        <v>ELC_Con-ELC</v>
      </c>
      <c r="E85" s="118"/>
      <c r="F85" s="89"/>
      <c r="G85" s="57"/>
      <c r="H85" s="119"/>
      <c r="I85" s="104"/>
      <c r="J85" s="104"/>
      <c r="K85" s="104"/>
      <c r="L85" s="104"/>
      <c r="M85" s="104">
        <v>2010</v>
      </c>
      <c r="N85" s="108"/>
      <c r="O85" s="104"/>
      <c r="P85" s="104"/>
      <c r="Q85" s="56"/>
      <c r="R85" s="56"/>
      <c r="S85" s="56"/>
      <c r="T85" s="104"/>
      <c r="W85" s="90">
        <f t="shared" si="4"/>
        <v>0</v>
      </c>
      <c r="X85" s="90">
        <f t="shared" si="5"/>
        <v>0</v>
      </c>
      <c r="Y85" s="23"/>
      <c r="Z85"/>
      <c r="AA85"/>
      <c r="AI85" s="21"/>
      <c r="AJ85" s="21"/>
    </row>
    <row r="86" spans="2:36">
      <c r="D86" s="81" t="str">
        <f>$D$11</f>
        <v>HEAT_Con-ELC</v>
      </c>
      <c r="E86" s="118"/>
      <c r="F86" s="89"/>
      <c r="G86" s="57"/>
      <c r="H86" s="119"/>
      <c r="I86" s="104"/>
      <c r="J86" s="104"/>
      <c r="K86" s="104"/>
      <c r="L86" s="104"/>
      <c r="M86" s="104">
        <v>2010</v>
      </c>
      <c r="N86" s="108"/>
      <c r="O86" s="104"/>
      <c r="P86" s="104"/>
      <c r="Q86" s="56"/>
      <c r="R86" s="56"/>
      <c r="S86" s="56"/>
      <c r="T86" s="104"/>
      <c r="W86" s="90">
        <f t="shared" si="4"/>
        <v>0</v>
      </c>
      <c r="X86" s="90">
        <f t="shared" si="5"/>
        <v>8760</v>
      </c>
      <c r="Y86" s="23"/>
      <c r="Z86"/>
      <c r="AA86"/>
      <c r="AI86" s="21"/>
      <c r="AJ86" s="21"/>
    </row>
    <row r="87" spans="2:36">
      <c r="B87" s="111" t="s">
        <v>187</v>
      </c>
      <c r="C87" s="111"/>
      <c r="D87" s="111" t="s">
        <v>188</v>
      </c>
      <c r="E87" s="118"/>
      <c r="F87" s="89"/>
      <c r="G87" s="57">
        <v>1</v>
      </c>
      <c r="H87" s="119">
        <v>1</v>
      </c>
      <c r="I87" s="104"/>
      <c r="J87" s="104"/>
      <c r="K87" s="104"/>
      <c r="L87" s="104"/>
      <c r="M87" s="104">
        <v>2010</v>
      </c>
      <c r="N87" s="108">
        <f>Config!B44</f>
        <v>6666</v>
      </c>
      <c r="O87" s="104">
        <v>200</v>
      </c>
      <c r="P87" s="104">
        <v>3</v>
      </c>
      <c r="Q87" s="56">
        <v>5</v>
      </c>
      <c r="R87" s="56">
        <v>31.536000000000001</v>
      </c>
      <c r="S87" s="56">
        <v>2</v>
      </c>
      <c r="T87" s="104">
        <v>1</v>
      </c>
      <c r="W87"/>
      <c r="X87"/>
      <c r="Y87" s="23"/>
      <c r="Z87"/>
      <c r="AA87"/>
      <c r="AI87" s="21"/>
      <c r="AJ87" s="21"/>
    </row>
    <row r="88" spans="2:36">
      <c r="W88"/>
      <c r="X88"/>
      <c r="Y88" s="23"/>
      <c r="Z88"/>
      <c r="AA88"/>
      <c r="AI88" s="21"/>
      <c r="AJ88" s="21"/>
    </row>
    <row r="89" spans="2:36">
      <c r="W89"/>
      <c r="X89"/>
      <c r="Y89" s="23"/>
      <c r="Z89"/>
      <c r="AA89"/>
      <c r="AI89" s="21"/>
      <c r="AJ89" s="21"/>
    </row>
    <row r="90" spans="2:36">
      <c r="W90"/>
      <c r="X90"/>
      <c r="Y90" s="23"/>
      <c r="Z90"/>
      <c r="AA90"/>
      <c r="AI90" s="21"/>
      <c r="AJ90" s="21"/>
    </row>
    <row r="91" spans="2:36" ht="15">
      <c r="B91" s="117" t="s">
        <v>199</v>
      </c>
      <c r="W91"/>
      <c r="X91"/>
      <c r="Y91" s="23"/>
      <c r="Z91"/>
      <c r="AA91"/>
      <c r="AI91" s="21"/>
      <c r="AJ91" s="21"/>
    </row>
    <row r="92" spans="2:36">
      <c r="D92" s="4" t="s">
        <v>13</v>
      </c>
      <c r="E92" s="4"/>
      <c r="F92" s="4"/>
      <c r="G92" s="4"/>
      <c r="H92" s="4"/>
      <c r="I92" s="4"/>
      <c r="J92" s="4"/>
      <c r="K92" s="4"/>
      <c r="L92" s="4"/>
      <c r="M92" s="4"/>
      <c r="P92" s="5"/>
      <c r="Q92" s="5"/>
      <c r="R92" s="3"/>
      <c r="W92"/>
      <c r="X92"/>
      <c r="Y92" s="23"/>
      <c r="Z92"/>
      <c r="AA92"/>
      <c r="AI92" s="21"/>
      <c r="AJ92" s="21"/>
    </row>
    <row r="93" spans="2:36" ht="25.5">
      <c r="B93" s="17" t="s">
        <v>1</v>
      </c>
      <c r="C93" s="17" t="s">
        <v>5</v>
      </c>
      <c r="D93" s="17" t="s">
        <v>6</v>
      </c>
      <c r="E93" s="59" t="s">
        <v>88</v>
      </c>
      <c r="F93" s="59" t="s">
        <v>195</v>
      </c>
      <c r="G93" s="59" t="s">
        <v>197</v>
      </c>
      <c r="H93" s="59" t="s">
        <v>196</v>
      </c>
      <c r="I93" s="59" t="s">
        <v>60</v>
      </c>
      <c r="J93" s="59" t="s">
        <v>67</v>
      </c>
      <c r="K93" s="59" t="s">
        <v>189</v>
      </c>
      <c r="L93" s="59" t="s">
        <v>190</v>
      </c>
      <c r="M93" s="59" t="s">
        <v>191</v>
      </c>
      <c r="N93" s="59" t="s">
        <v>192</v>
      </c>
      <c r="O93" s="59" t="s">
        <v>116</v>
      </c>
      <c r="P93" s="59" t="s">
        <v>59</v>
      </c>
      <c r="Q93" s="59" t="s">
        <v>80</v>
      </c>
      <c r="R93" s="59" t="s">
        <v>57</v>
      </c>
      <c r="S93" s="59" t="s">
        <v>115</v>
      </c>
      <c r="T93" s="59" t="s">
        <v>194</v>
      </c>
      <c r="U93" s="59" t="s">
        <v>87</v>
      </c>
      <c r="W93"/>
      <c r="X93"/>
      <c r="Y93" s="23"/>
      <c r="Z93"/>
      <c r="AA93"/>
      <c r="AI93" s="21"/>
      <c r="AJ93" s="21"/>
    </row>
    <row r="94" spans="2:36" ht="22.5" customHeight="1">
      <c r="B94" s="95" t="s">
        <v>37</v>
      </c>
      <c r="C94" s="95" t="s">
        <v>32</v>
      </c>
      <c r="D94" s="95" t="s">
        <v>33</v>
      </c>
      <c r="E94" s="127" t="s">
        <v>34</v>
      </c>
      <c r="F94" s="127"/>
      <c r="G94" s="127"/>
      <c r="H94" s="127"/>
      <c r="I94" s="95" t="s">
        <v>62</v>
      </c>
      <c r="J94" s="61" t="s">
        <v>185</v>
      </c>
      <c r="K94" s="116" t="s">
        <v>186</v>
      </c>
      <c r="L94" s="116"/>
      <c r="M94" s="116"/>
      <c r="N94" s="116"/>
      <c r="O94" s="95" t="s">
        <v>180</v>
      </c>
      <c r="P94" s="95" t="s">
        <v>181</v>
      </c>
      <c r="Q94" s="95" t="s">
        <v>182</v>
      </c>
      <c r="R94" s="95" t="s">
        <v>114</v>
      </c>
      <c r="S94" s="95" t="s">
        <v>82</v>
      </c>
      <c r="T94" s="95" t="s">
        <v>198</v>
      </c>
      <c r="U94" s="95" t="s">
        <v>179</v>
      </c>
      <c r="W94"/>
      <c r="X94"/>
      <c r="Y94" s="23"/>
      <c r="Z94"/>
      <c r="AA94"/>
      <c r="AI94" s="21"/>
      <c r="AJ94" s="21"/>
    </row>
    <row r="95" spans="2:36" ht="23.25" thickBot="1">
      <c r="B95" s="91" t="s">
        <v>63</v>
      </c>
      <c r="C95" s="91"/>
      <c r="D95" s="91"/>
      <c r="E95" s="70" t="str">
        <f t="shared" ref="E95:H95" si="6">$G$3</f>
        <v>GW</v>
      </c>
      <c r="F95" s="70" t="str">
        <f t="shared" si="6"/>
        <v>GW</v>
      </c>
      <c r="G95" s="70" t="str">
        <f t="shared" si="6"/>
        <v>GW</v>
      </c>
      <c r="H95" s="70" t="str">
        <f t="shared" si="6"/>
        <v>GW</v>
      </c>
      <c r="I95" s="70" t="s">
        <v>148</v>
      </c>
      <c r="J95" s="70" t="s">
        <v>148</v>
      </c>
      <c r="K95" s="70" t="s">
        <v>148</v>
      </c>
      <c r="L95" s="70" t="s">
        <v>148</v>
      </c>
      <c r="M95" s="70" t="s">
        <v>148</v>
      </c>
      <c r="N95" s="70" t="s">
        <v>148</v>
      </c>
      <c r="O95" s="70" t="str">
        <f>$H$3&amp;"/"&amp;$G$3</f>
        <v>M€2010/GW</v>
      </c>
      <c r="P95" s="70" t="str">
        <f>$H$3&amp;"/"&amp;$G$3</f>
        <v>M€2010/GW</v>
      </c>
      <c r="Q95" s="70" t="str">
        <f>$H$3&amp;"/"&amp;$F$3</f>
        <v>M€2010/PJ</v>
      </c>
      <c r="R95" s="70" t="s">
        <v>64</v>
      </c>
      <c r="S95" s="70" t="str">
        <f>$F$3&amp;"/"&amp;$G$3</f>
        <v>PJ/GW</v>
      </c>
      <c r="T95" s="70"/>
      <c r="U95" s="70"/>
      <c r="W95"/>
      <c r="X95"/>
      <c r="Y95" s="23"/>
      <c r="Z95"/>
      <c r="AA95"/>
      <c r="AI95" s="21"/>
      <c r="AJ95" s="21"/>
    </row>
    <row r="96" spans="2:36">
      <c r="B96" s="81" t="str">
        <f>$D$22</f>
        <v>Con-ELC-PP_ELC_NUC</v>
      </c>
      <c r="C96" s="21" t="str">
        <f>SectorFuels_ELC!$L$11</f>
        <v>NUC_Con-ELC</v>
      </c>
      <c r="D96" s="81" t="str">
        <f>$D$10</f>
        <v>ELC_Con-ELC</v>
      </c>
      <c r="E96" s="89">
        <v>21.5</v>
      </c>
      <c r="F96" s="89">
        <v>10.792999999999999</v>
      </c>
      <c r="G96" s="89">
        <v>8.1</v>
      </c>
      <c r="H96" s="89">
        <v>0</v>
      </c>
      <c r="I96" s="66">
        <v>0.33</v>
      </c>
      <c r="J96" s="66">
        <v>0.91324200913242004</v>
      </c>
      <c r="K96" s="105">
        <v>1</v>
      </c>
      <c r="L96" s="105">
        <v>1</v>
      </c>
      <c r="M96" s="105">
        <v>0.9</v>
      </c>
      <c r="N96" s="105">
        <v>1</v>
      </c>
      <c r="O96" s="107">
        <v>0</v>
      </c>
      <c r="P96" s="105">
        <v>38</v>
      </c>
      <c r="Q96" s="105">
        <v>0.27</v>
      </c>
      <c r="R96" s="55">
        <v>40</v>
      </c>
      <c r="S96" s="56">
        <f>8760*3600*0.000001</f>
        <v>31.535999999999998</v>
      </c>
      <c r="T96" s="56">
        <v>2</v>
      </c>
      <c r="U96" s="105">
        <v>1</v>
      </c>
      <c r="W96" s="90">
        <f>F96*$J96*$Q96</f>
        <v>2.6612876712328766</v>
      </c>
      <c r="X96" s="90">
        <f>J96*8760</f>
        <v>8000</v>
      </c>
      <c r="Y96" s="23"/>
      <c r="Z96"/>
      <c r="AA96"/>
      <c r="AI96" s="21"/>
      <c r="AJ96" s="21"/>
    </row>
    <row r="97" spans="4:36">
      <c r="D97" s="81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Y97" s="23"/>
      <c r="Z97"/>
      <c r="AA97"/>
      <c r="AI97" s="21"/>
      <c r="AJ97" s="21"/>
    </row>
    <row r="98" spans="4:36">
      <c r="D98" s="81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Y98" s="23"/>
      <c r="Z98"/>
      <c r="AA98"/>
      <c r="AI98" s="21"/>
      <c r="AJ98" s="21"/>
    </row>
    <row r="99" spans="4:36">
      <c r="D99" s="81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Y99" s="23"/>
      <c r="Z99"/>
      <c r="AA99"/>
      <c r="AI99" s="21"/>
      <c r="AJ99" s="21"/>
    </row>
    <row r="100" spans="4:36">
      <c r="D100" s="81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Y100" s="23"/>
      <c r="Z100"/>
      <c r="AA100"/>
      <c r="AI100" s="21"/>
      <c r="AJ100" s="21"/>
    </row>
    <row r="101" spans="4:36">
      <c r="D101" s="8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Y101" s="23"/>
      <c r="Z101"/>
      <c r="AA101"/>
      <c r="AI101" s="21"/>
      <c r="AJ101" s="21"/>
    </row>
  </sheetData>
  <mergeCells count="3">
    <mergeCell ref="W45:X45"/>
    <mergeCell ref="E94:H94"/>
    <mergeCell ref="E46:F46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249977111117893"/>
  </sheetPr>
  <dimension ref="B3:J10"/>
  <sheetViews>
    <sheetView workbookViewId="0">
      <selection activeCell="F34" sqref="F34"/>
    </sheetView>
  </sheetViews>
  <sheetFormatPr baseColWidth="10" defaultColWidth="9.140625" defaultRowHeight="12.75"/>
  <cols>
    <col min="1" max="1" width="9.140625" customWidth="1"/>
    <col min="2" max="2" width="14.42578125" customWidth="1"/>
    <col min="3" max="3" width="13.7109375" customWidth="1"/>
    <col min="4" max="4" width="12.42578125" bestFit="1" customWidth="1"/>
    <col min="5" max="5" width="12.85546875" bestFit="1" customWidth="1"/>
  </cols>
  <sheetData>
    <row r="3" spans="2:10" ht="17.45" customHeight="1">
      <c r="B3" s="35" t="s">
        <v>107</v>
      </c>
      <c r="C3" s="35"/>
      <c r="D3" s="35"/>
      <c r="E3" s="35"/>
      <c r="F3" s="35"/>
      <c r="G3" s="35"/>
      <c r="H3" s="35"/>
      <c r="I3" s="35"/>
      <c r="J3" s="35"/>
    </row>
    <row r="4" spans="2:10" s="6" customFormat="1" ht="17.45" customHeight="1">
      <c r="B4" s="36"/>
      <c r="C4" s="36"/>
      <c r="D4" s="36"/>
      <c r="E4" s="36"/>
      <c r="F4" s="36"/>
      <c r="G4" s="36"/>
    </row>
    <row r="5" spans="2:10" ht="18">
      <c r="B5" s="33" t="s">
        <v>101</v>
      </c>
      <c r="C5" s="34"/>
      <c r="F5" s="27"/>
      <c r="G5" s="27"/>
    </row>
    <row r="6" spans="2:10" ht="13.5" thickBot="1">
      <c r="B6" s="38" t="s">
        <v>0</v>
      </c>
      <c r="C6" s="38" t="str">
        <f>SectorFuels_ELC!$L$8</f>
        <v>LIG_Con-ELC</v>
      </c>
      <c r="D6" s="38" t="str">
        <f>SectorFuels_ELC!$L$7</f>
        <v>COA_Con-ELC</v>
      </c>
      <c r="E6" s="38" t="str">
        <f>SectorFuels_ELC!$L$9</f>
        <v>NG_Con-ELC</v>
      </c>
      <c r="F6" s="38" t="str">
        <f>SectorFuels_ELC!$L$10</f>
        <v>OIL_Con-ELC</v>
      </c>
      <c r="G6" s="37"/>
      <c r="H6" s="37"/>
      <c r="I6" s="1"/>
    </row>
    <row r="7" spans="2:10" ht="13.5" thickBot="1">
      <c r="B7" s="14" t="s">
        <v>63</v>
      </c>
      <c r="C7" s="91" t="s">
        <v>104</v>
      </c>
      <c r="D7" s="14" t="s">
        <v>104</v>
      </c>
      <c r="E7" s="14" t="s">
        <v>104</v>
      </c>
      <c r="F7" s="14" t="s">
        <v>104</v>
      </c>
      <c r="G7" s="62"/>
      <c r="H7" s="62"/>
      <c r="I7" s="1"/>
    </row>
    <row r="8" spans="2:10">
      <c r="B8" s="21" t="str">
        <f>Con_ELC!$D$9</f>
        <v>CO2_Con-ELC</v>
      </c>
      <c r="C8" s="54">
        <v>114</v>
      </c>
      <c r="D8" s="54">
        <v>95</v>
      </c>
      <c r="E8" s="54">
        <v>56.1</v>
      </c>
      <c r="F8" s="54">
        <v>76.400000000000006</v>
      </c>
      <c r="G8" s="63"/>
      <c r="H8" s="63"/>
      <c r="I8" s="1"/>
    </row>
    <row r="9" spans="2:10">
      <c r="F9" s="27"/>
      <c r="G9" s="27"/>
    </row>
    <row r="10" spans="2:10">
      <c r="F10" s="27"/>
      <c r="G10" s="27"/>
    </row>
  </sheetData>
  <pageMargins left="0.7" right="0.7" top="0.75" bottom="0.75" header="0.3" footer="0.3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B1:O18"/>
  <sheetViews>
    <sheetView workbookViewId="0">
      <selection activeCell="C19" sqref="C19"/>
    </sheetView>
  </sheetViews>
  <sheetFormatPr baseColWidth="10" defaultRowHeight="12.75"/>
  <cols>
    <col min="2" max="2" width="12.28515625" bestFit="1" customWidth="1"/>
    <col min="3" max="3" width="18.85546875" bestFit="1" customWidth="1"/>
    <col min="4" max="4" width="11.85546875" customWidth="1"/>
    <col min="5" max="5" width="11.7109375" bestFit="1" customWidth="1"/>
    <col min="6" max="6" width="13" bestFit="1" customWidth="1"/>
  </cols>
  <sheetData>
    <row r="1" spans="2:13" ht="15">
      <c r="B1" s="101" t="s">
        <v>54</v>
      </c>
      <c r="C1" s="101" t="s">
        <v>168</v>
      </c>
      <c r="D1" s="101" t="s">
        <v>55</v>
      </c>
      <c r="E1" s="101" t="s">
        <v>169</v>
      </c>
      <c r="F1" s="101" t="s">
        <v>170</v>
      </c>
      <c r="J1" s="101" t="s">
        <v>56</v>
      </c>
      <c r="K1" s="101" t="s">
        <v>173</v>
      </c>
    </row>
    <row r="2" spans="2:13" ht="15.75">
      <c r="B2" s="100" t="s">
        <v>171</v>
      </c>
      <c r="C2" s="100"/>
      <c r="D2" s="100"/>
      <c r="E2" s="100" t="s">
        <v>56</v>
      </c>
      <c r="F2" s="100" t="s">
        <v>172</v>
      </c>
      <c r="J2" s="100">
        <v>3.6</v>
      </c>
      <c r="K2" s="100">
        <v>1</v>
      </c>
    </row>
    <row r="13" spans="2:13">
      <c r="B13" s="92"/>
      <c r="C13" s="96" t="s">
        <v>13</v>
      </c>
      <c r="D13" s="93"/>
      <c r="E13" s="92"/>
      <c r="F13" s="92"/>
      <c r="G13" s="92"/>
      <c r="H13" s="92"/>
      <c r="I13" s="92"/>
      <c r="J13" s="92"/>
      <c r="K13" s="92"/>
      <c r="L13" s="92"/>
      <c r="M13" s="92"/>
    </row>
    <row r="14" spans="2:13">
      <c r="B14" s="97" t="s">
        <v>164</v>
      </c>
      <c r="C14" s="97" t="s">
        <v>0</v>
      </c>
      <c r="D14" s="97" t="s">
        <v>4</v>
      </c>
      <c r="E14" s="97">
        <v>2010</v>
      </c>
      <c r="F14" s="97">
        <v>2015</v>
      </c>
      <c r="G14" s="97">
        <v>2020</v>
      </c>
      <c r="H14" s="97">
        <v>2025</v>
      </c>
      <c r="I14" s="97">
        <v>2030</v>
      </c>
      <c r="J14" s="97">
        <v>2035</v>
      </c>
      <c r="K14" s="97">
        <v>2040</v>
      </c>
      <c r="L14" s="97">
        <v>2045</v>
      </c>
      <c r="M14" s="97">
        <v>2050</v>
      </c>
    </row>
    <row r="15" spans="2:13">
      <c r="B15" s="95" t="s">
        <v>58</v>
      </c>
      <c r="C15" s="95" t="s">
        <v>165</v>
      </c>
      <c r="D15" s="95"/>
      <c r="E15" s="128" t="s">
        <v>166</v>
      </c>
      <c r="F15" s="128"/>
      <c r="G15" s="128"/>
      <c r="H15" s="128"/>
      <c r="I15" s="128"/>
      <c r="J15" s="128"/>
      <c r="K15" s="128"/>
      <c r="L15" s="128"/>
      <c r="M15" s="128"/>
    </row>
    <row r="16" spans="2:13" ht="13.5" thickBot="1">
      <c r="B16" s="91" t="s">
        <v>174</v>
      </c>
      <c r="C16" s="91"/>
      <c r="D16" s="91"/>
      <c r="E16" s="99">
        <v>550</v>
      </c>
      <c r="F16" s="99">
        <v>540</v>
      </c>
      <c r="G16" s="99">
        <v>530</v>
      </c>
      <c r="H16" s="99">
        <v>520</v>
      </c>
      <c r="I16" s="99">
        <v>510</v>
      </c>
      <c r="J16" s="99">
        <v>500</v>
      </c>
      <c r="K16" s="99">
        <v>490</v>
      </c>
      <c r="L16" s="99">
        <v>480</v>
      </c>
      <c r="M16" s="99">
        <v>470</v>
      </c>
    </row>
    <row r="17" spans="2:15">
      <c r="B17" s="93" t="s">
        <v>167</v>
      </c>
      <c r="C17" s="92" t="str">
        <f>Con_ELC!$D$10</f>
        <v>ELC_Con-ELC</v>
      </c>
      <c r="D17" s="93" t="s">
        <v>56</v>
      </c>
      <c r="E17" s="98">
        <f>E16*$J$2</f>
        <v>1980</v>
      </c>
      <c r="F17" s="98">
        <f t="shared" ref="F17:M17" si="0">F16*$J$2</f>
        <v>1944</v>
      </c>
      <c r="G17" s="98">
        <f t="shared" si="0"/>
        <v>1908</v>
      </c>
      <c r="H17" s="98">
        <f t="shared" si="0"/>
        <v>1872</v>
      </c>
      <c r="I17" s="98">
        <f t="shared" si="0"/>
        <v>1836</v>
      </c>
      <c r="J17" s="98">
        <f t="shared" si="0"/>
        <v>1800</v>
      </c>
      <c r="K17" s="98">
        <f t="shared" si="0"/>
        <v>1764</v>
      </c>
      <c r="L17" s="98">
        <f t="shared" si="0"/>
        <v>1728</v>
      </c>
      <c r="M17" s="98">
        <f t="shared" si="0"/>
        <v>1692</v>
      </c>
    </row>
    <row r="18" spans="2:15">
      <c r="B18" s="123" t="s">
        <v>167</v>
      </c>
      <c r="C18" s="123" t="s">
        <v>209</v>
      </c>
      <c r="D18" s="123" t="s">
        <v>56</v>
      </c>
      <c r="E18" s="94">
        <v>1</v>
      </c>
      <c r="F18" s="94">
        <v>1</v>
      </c>
      <c r="G18" s="94">
        <v>1</v>
      </c>
      <c r="H18" s="94">
        <v>1</v>
      </c>
      <c r="I18" s="94">
        <v>1</v>
      </c>
      <c r="J18" s="94">
        <v>1</v>
      </c>
      <c r="K18" s="94">
        <v>1</v>
      </c>
      <c r="L18" s="94">
        <v>1</v>
      </c>
      <c r="M18" s="94">
        <v>1</v>
      </c>
      <c r="O18" t="s">
        <v>210</v>
      </c>
    </row>
  </sheetData>
  <mergeCells count="1">
    <mergeCell ref="E15:M1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Config</vt:lpstr>
      <vt:lpstr>SectorFuels_ELC</vt:lpstr>
      <vt:lpstr>Con_ELC</vt:lpstr>
      <vt:lpstr>Emi</vt:lpstr>
      <vt:lpstr>Demand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Kanudia</dc:creator>
  <cp:lastModifiedBy>Fabian Gotzens</cp:lastModifiedBy>
  <cp:lastPrinted>2004-11-16T14:57:57Z</cp:lastPrinted>
  <dcterms:created xsi:type="dcterms:W3CDTF">2000-12-13T15:53:11Z</dcterms:created>
  <dcterms:modified xsi:type="dcterms:W3CDTF">2016-02-05T08:57:27Z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101920723915100</vt:r8>
  </property>
</Properties>
</file>