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VEDA\VEDA_Models\Industry_Germany\"/>
    </mc:Choice>
  </mc:AlternateContent>
  <bookViews>
    <workbookView xWindow="285" yWindow="210" windowWidth="9690" windowHeight="7110" tabRatio="853"/>
  </bookViews>
  <sheets>
    <sheet name="Region-Time Slices" sheetId="16" r:id="rId1"/>
    <sheet name="TimePeriods" sheetId="18" r:id="rId2"/>
    <sheet name="Interpol_Extrapol_Defaults" sheetId="14" r:id="rId3"/>
    <sheet name="Import Settings" sheetId="17" r:id="rId4"/>
    <sheet name="Constants" sheetId="20" r:id="rId5"/>
    <sheet name="Defaults" sheetId="21" r:id="rId6"/>
  </sheets>
  <externalReferences>
    <externalReference r:id="rId7"/>
  </externalReferences>
  <definedNames>
    <definedName name="FID_1">[1]AGR_Fuels!$A$2</definedName>
  </definedNames>
  <calcPr calcId="152511"/>
</workbook>
</file>

<file path=xl/calcChain.xml><?xml version="1.0" encoding="utf-8"?>
<calcChain xmlns="http://schemas.openxmlformats.org/spreadsheetml/2006/main">
  <c r="H13" i="20" l="1"/>
  <c r="H14" i="20"/>
  <c r="H15" i="20"/>
  <c r="H16" i="20"/>
  <c r="H17" i="20"/>
  <c r="H18" i="20"/>
  <c r="H19" i="20"/>
  <c r="H12" i="20"/>
  <c r="H9" i="20"/>
  <c r="H10" i="20"/>
  <c r="H11" i="20"/>
  <c r="H8" i="20"/>
  <c r="B19" i="20"/>
  <c r="B18" i="20"/>
  <c r="B17" i="20"/>
  <c r="B16" i="20"/>
  <c r="B15" i="20"/>
  <c r="B14" i="20"/>
  <c r="B13" i="20"/>
  <c r="B12" i="20"/>
  <c r="B11" i="20"/>
  <c r="B10" i="20"/>
  <c r="B9" i="20"/>
  <c r="B8" i="20"/>
  <c r="L42" i="20"/>
  <c r="L43" i="20"/>
  <c r="L44" i="20"/>
  <c r="L45" i="20"/>
  <c r="L46" i="20"/>
  <c r="L47" i="20"/>
  <c r="L48" i="20"/>
  <c r="L49" i="20"/>
  <c r="L50" i="20"/>
  <c r="L51" i="20"/>
  <c r="L52" i="20"/>
  <c r="L53" i="20"/>
  <c r="L54" i="20"/>
  <c r="L55" i="20"/>
  <c r="L56" i="20"/>
  <c r="L41" i="20"/>
  <c r="K52" i="20"/>
  <c r="K50" i="20"/>
  <c r="K46" i="20"/>
  <c r="F54" i="20"/>
  <c r="K56" i="20" s="1"/>
  <c r="F55" i="20"/>
  <c r="F56" i="20"/>
  <c r="F50" i="20"/>
  <c r="F51" i="20"/>
  <c r="F52" i="20"/>
  <c r="F46" i="20"/>
  <c r="K48" i="20" s="1"/>
  <c r="F47" i="20"/>
  <c r="F48" i="20"/>
  <c r="F42" i="20"/>
  <c r="K44" i="20" s="1"/>
  <c r="F43" i="20"/>
  <c r="F44" i="20"/>
  <c r="J53" i="20"/>
  <c r="J41" i="20"/>
  <c r="P41" i="20"/>
  <c r="B20" i="20" s="1"/>
  <c r="N44" i="20"/>
  <c r="N46" i="20" s="1"/>
  <c r="N48" i="20" s="1"/>
  <c r="N50" i="20" s="1"/>
  <c r="N52" i="20" s="1"/>
  <c r="N54" i="20" s="1"/>
  <c r="N56" i="20" s="1"/>
  <c r="N43" i="20"/>
  <c r="N45" i="20" s="1"/>
  <c r="I47" i="20"/>
  <c r="I51" i="20" s="1"/>
  <c r="I55" i="20" s="1"/>
  <c r="I45" i="20"/>
  <c r="I49" i="20" s="1"/>
  <c r="I53" i="20" s="1"/>
  <c r="I44" i="20"/>
  <c r="I48" i="20" s="1"/>
  <c r="I52" i="20" s="1"/>
  <c r="I56" i="20" s="1"/>
  <c r="I42" i="20"/>
  <c r="I46" i="20" s="1"/>
  <c r="I50" i="20" s="1"/>
  <c r="I54" i="20" s="1"/>
  <c r="E42" i="20"/>
  <c r="E43" i="20" s="1"/>
  <c r="E44" i="20" s="1"/>
  <c r="E46" i="20" s="1"/>
  <c r="E47" i="20" s="1"/>
  <c r="E48" i="20" s="1"/>
  <c r="E50" i="20" s="1"/>
  <c r="E51" i="20" s="1"/>
  <c r="E52" i="20" s="1"/>
  <c r="E54" i="20" s="1"/>
  <c r="E55" i="20" s="1"/>
  <c r="E56" i="20" s="1"/>
  <c r="J56" i="20" s="1"/>
  <c r="C57" i="20"/>
  <c r="F53" i="20"/>
  <c r="K55" i="20" s="1"/>
  <c r="F49" i="20"/>
  <c r="K49" i="20" s="1"/>
  <c r="F45" i="20"/>
  <c r="K47" i="20" s="1"/>
  <c r="F41" i="20"/>
  <c r="K41" i="20" s="1"/>
  <c r="K54" i="20" l="1"/>
  <c r="J49" i="20"/>
  <c r="J45" i="20"/>
  <c r="K42" i="20"/>
  <c r="K57" i="20" s="1"/>
  <c r="F57" i="20"/>
  <c r="G42" i="20" s="1"/>
  <c r="G49" i="20"/>
  <c r="G45" i="20"/>
  <c r="J48" i="20"/>
  <c r="J55" i="20"/>
  <c r="J47" i="20"/>
  <c r="J54" i="20"/>
  <c r="J46" i="20"/>
  <c r="J52" i="20"/>
  <c r="J44" i="20"/>
  <c r="J51" i="20"/>
  <c r="J43" i="20"/>
  <c r="J50" i="20"/>
  <c r="J42" i="20"/>
  <c r="P56" i="20"/>
  <c r="B35" i="20" s="1"/>
  <c r="P45" i="20"/>
  <c r="B24" i="20" s="1"/>
  <c r="N47" i="20"/>
  <c r="N49" i="20" s="1"/>
  <c r="N51" i="20" s="1"/>
  <c r="N53" i="20" s="1"/>
  <c r="P46" i="20"/>
  <c r="B25" i="20" s="1"/>
  <c r="P48" i="20"/>
  <c r="B27" i="20" s="1"/>
  <c r="P43" i="20"/>
  <c r="P54" i="20"/>
  <c r="B33" i="20" s="1"/>
  <c r="P52" i="20"/>
  <c r="B31" i="20" s="1"/>
  <c r="P44" i="20"/>
  <c r="B23" i="20" s="1"/>
  <c r="P50" i="20"/>
  <c r="B29" i="20" s="1"/>
  <c r="P42" i="20"/>
  <c r="B21" i="20" s="1"/>
  <c r="K51" i="20"/>
  <c r="O52" i="20" s="1"/>
  <c r="K53" i="20"/>
  <c r="O53" i="20" s="1"/>
  <c r="O41" i="20"/>
  <c r="O42" i="20"/>
  <c r="O48" i="20"/>
  <c r="O47" i="20"/>
  <c r="O49" i="20"/>
  <c r="O50" i="20"/>
  <c r="O55" i="20"/>
  <c r="O56" i="20"/>
  <c r="K43" i="20"/>
  <c r="K45" i="20"/>
  <c r="G53" i="20" l="1"/>
  <c r="G46" i="20"/>
  <c r="G54" i="20"/>
  <c r="G47" i="20"/>
  <c r="G43" i="20"/>
  <c r="G41" i="20"/>
  <c r="G50" i="20"/>
  <c r="G51" i="20"/>
  <c r="G55" i="20"/>
  <c r="G44" i="20"/>
  <c r="G48" i="20"/>
  <c r="G52" i="20"/>
  <c r="G56" i="20"/>
  <c r="O54" i="20"/>
  <c r="P49" i="20"/>
  <c r="B28" i="20" s="1"/>
  <c r="B22" i="20"/>
  <c r="P51" i="20"/>
  <c r="B30" i="20" s="1"/>
  <c r="P47" i="20"/>
  <c r="B26" i="20" s="1"/>
  <c r="N55" i="20"/>
  <c r="P55" i="20" s="1"/>
  <c r="B34" i="20" s="1"/>
  <c r="P53" i="20"/>
  <c r="B32" i="20" s="1"/>
  <c r="O51" i="20"/>
  <c r="O46" i="20"/>
  <c r="O45" i="20"/>
  <c r="O44" i="20"/>
  <c r="O43" i="20"/>
  <c r="P57" i="20" l="1"/>
  <c r="O57" i="20"/>
  <c r="Q50" i="20" l="1"/>
  <c r="H29" i="20" s="1"/>
  <c r="Q56" i="20"/>
  <c r="H35" i="20" s="1"/>
  <c r="Q49" i="20"/>
  <c r="H28" i="20" s="1"/>
  <c r="Q53" i="20"/>
  <c r="H32" i="20" s="1"/>
  <c r="Q47" i="20"/>
  <c r="H26" i="20" s="1"/>
  <c r="Q55" i="20"/>
  <c r="H34" i="20" s="1"/>
  <c r="Q48" i="20"/>
  <c r="H27" i="20" s="1"/>
  <c r="Q52" i="20"/>
  <c r="H31" i="20" s="1"/>
  <c r="Q51" i="20"/>
  <c r="H30" i="20" s="1"/>
  <c r="Q54" i="20"/>
  <c r="H33" i="20" s="1"/>
  <c r="Q42" i="20"/>
  <c r="H21" i="20" s="1"/>
  <c r="Q41" i="20"/>
  <c r="H20" i="20" s="1"/>
  <c r="Q46" i="20"/>
  <c r="H25" i="20" s="1"/>
  <c r="Q44" i="20"/>
  <c r="H23" i="20" s="1"/>
  <c r="Q45" i="20"/>
  <c r="H24" i="20" s="1"/>
  <c r="Q43" i="20"/>
  <c r="H22" i="20" s="1"/>
  <c r="Q57" i="20" l="1"/>
  <c r="H27" i="14" l="1"/>
  <c r="H26" i="14"/>
</calcChain>
</file>

<file path=xl/comments1.xml><?xml version="1.0" encoding="utf-8"?>
<comments xmlns="http://schemas.openxmlformats.org/spreadsheetml/2006/main">
  <authors>
    <author>Maurizio Gargiulo</author>
  </authors>
  <commentList>
    <comment ref="B4" authorId="0" shapeId="0">
      <text>
        <r>
          <rPr>
            <sz val="8"/>
            <color indexed="81"/>
            <rFont val="Tahoma"/>
            <family val="2"/>
          </rPr>
          <t>Automatically created for a New Project</t>
        </r>
      </text>
    </comment>
  </commentList>
</comments>
</file>

<file path=xl/comments2.xml><?xml version="1.0" encoding="utf-8"?>
<comments xmlns="http://schemas.openxmlformats.org/spreadsheetml/2006/main">
  <authors>
    <author>Fabian Gotzens</author>
  </authors>
  <commentList>
    <comment ref="G40" authorId="0" shapeId="0">
      <text>
        <r>
          <rPr>
            <b/>
            <sz val="9"/>
            <color indexed="81"/>
            <rFont val="Segoe UI"/>
            <family val="2"/>
          </rPr>
          <t>Fabian Gotzens:</t>
        </r>
        <r>
          <rPr>
            <sz val="9"/>
            <color indexed="81"/>
            <rFont val="Segoe UI"/>
            <family val="2"/>
          </rPr>
          <t xml:space="preserve">
YRFR = Fraction of Year</t>
        </r>
      </text>
    </comment>
  </commentList>
</comments>
</file>

<file path=xl/sharedStrings.xml><?xml version="1.0" encoding="utf-8"?>
<sst xmlns="http://schemas.openxmlformats.org/spreadsheetml/2006/main" count="239" uniqueCount="120">
  <si>
    <t>FX</t>
  </si>
  <si>
    <t>~TFM_UPD</t>
  </si>
  <si>
    <t>ACT_BND</t>
  </si>
  <si>
    <t>UP,LO</t>
  </si>
  <si>
    <t>Interpolation Options</t>
  </si>
  <si>
    <t>CAP_BND</t>
  </si>
  <si>
    <t>NCAP_BND</t>
  </si>
  <si>
    <t>IMP*Z</t>
  </si>
  <si>
    <t>AllRegions</t>
  </si>
  <si>
    <t>Other_Indexes</t>
  </si>
  <si>
    <t>IRE_BND</t>
  </si>
  <si>
    <t>ACTCOST</t>
  </si>
  <si>
    <t>IMPDEMZ</t>
  </si>
  <si>
    <t>Share+</t>
  </si>
  <si>
    <t>FLO_EMIS</t>
  </si>
  <si>
    <t>~BookRegions_Map</t>
  </si>
  <si>
    <t>~TimePeriods</t>
  </si>
  <si>
    <t>~TimeSlices</t>
  </si>
  <si>
    <t>Season</t>
  </si>
  <si>
    <t>Weekly</t>
  </si>
  <si>
    <t>DayNite</t>
  </si>
  <si>
    <t>BookName</t>
  </si>
  <si>
    <t>Region</t>
  </si>
  <si>
    <t>UC_RHSRT+</t>
  </si>
  <si>
    <t>UC_RHSRT</t>
  </si>
  <si>
    <t>IRE</t>
  </si>
  <si>
    <t>~TFM_INS</t>
  </si>
  <si>
    <t>TimeSlice</t>
  </si>
  <si>
    <t>LimType</t>
  </si>
  <si>
    <t>Attribute</t>
  </si>
  <si>
    <t>Year</t>
  </si>
  <si>
    <t>Pset_Set</t>
  </si>
  <si>
    <t>Pset_PN</t>
  </si>
  <si>
    <t>Pset_CI</t>
  </si>
  <si>
    <t>Pset_CO</t>
  </si>
  <si>
    <t>Cset_Set</t>
  </si>
  <si>
    <t>Cset_CN</t>
  </si>
  <si>
    <t>Cset_CD</t>
  </si>
  <si>
    <t>Pset_PD</t>
  </si>
  <si>
    <t/>
  </si>
  <si>
    <t>~ImpSettings</t>
  </si>
  <si>
    <t>Option</t>
  </si>
  <si>
    <t>Value</t>
  </si>
  <si>
    <t>Check #DIV/0 and #REF errors in Templates</t>
  </si>
  <si>
    <t>Create Dummy Imports for Energy and Material Commodities</t>
  </si>
  <si>
    <t>Create Dummy Imports for Demands</t>
  </si>
  <si>
    <t>Generate Vintage Bounds</t>
  </si>
  <si>
    <t>~StartYear</t>
  </si>
  <si>
    <t>~ActivePDef</t>
  </si>
  <si>
    <t>Dummy Imp Prices</t>
  </si>
  <si>
    <t>* Set the interpolation rules for key parameters and other data manipulation options. In the following table a standard set of key parameters and manipulation options. See the Getting Started for more informations</t>
  </si>
  <si>
    <t>*Set a default price or apply a factor for those IMPorts with "Z" in the name.</t>
  </si>
  <si>
    <t>Tech_Comm_Info</t>
  </si>
  <si>
    <t>Discount</t>
  </si>
  <si>
    <t>* Define constants for the model</t>
  </si>
  <si>
    <t>~Currencies</t>
  </si>
  <si>
    <t>Currency</t>
  </si>
  <si>
    <t>EURO</t>
  </si>
  <si>
    <t>~DefUnits</t>
  </si>
  <si>
    <t>Process_ActUnit</t>
  </si>
  <si>
    <t>Process_CapUnit</t>
  </si>
  <si>
    <t>Commodity_Unit</t>
  </si>
  <si>
    <t>USD</t>
  </si>
  <si>
    <t>CUR</t>
  </si>
  <si>
    <t>DE</t>
  </si>
  <si>
    <t>Germany</t>
  </si>
  <si>
    <t>YRFR</t>
  </si>
  <si>
    <t>IND</t>
  </si>
  <si>
    <t>GHD</t>
  </si>
  <si>
    <t>HH</t>
  </si>
  <si>
    <t>TRA</t>
  </si>
  <si>
    <t>OTH</t>
  </si>
  <si>
    <t>Time slices</t>
  </si>
  <si>
    <t>S</t>
  </si>
  <si>
    <t>Day</t>
  </si>
  <si>
    <t>Night</t>
  </si>
  <si>
    <t>W</t>
  </si>
  <si>
    <t>N</t>
  </si>
  <si>
    <t>D</t>
  </si>
  <si>
    <t>kPk</t>
  </si>
  <si>
    <t>GW</t>
  </si>
  <si>
    <t>000_Units</t>
  </si>
  <si>
    <t>GJ</t>
  </si>
  <si>
    <t>t</t>
  </si>
  <si>
    <t>ta</t>
  </si>
  <si>
    <t>lPk</t>
  </si>
  <si>
    <t>GJa</t>
  </si>
  <si>
    <t>FLO_SHAR</t>
  </si>
  <si>
    <t>Annual</t>
  </si>
  <si>
    <t>ANNUAL</t>
  </si>
  <si>
    <t>R</t>
  </si>
  <si>
    <t>F</t>
  </si>
  <si>
    <t>I</t>
  </si>
  <si>
    <t>E</t>
  </si>
  <si>
    <t>*</t>
  </si>
  <si>
    <r>
      <rPr>
        <b/>
        <sz val="10"/>
        <rFont val="Arial"/>
        <family val="2"/>
      </rPr>
      <t>W</t>
    </r>
    <r>
      <rPr>
        <sz val="10"/>
        <rFont val="Arial"/>
      </rPr>
      <t>inter</t>
    </r>
  </si>
  <si>
    <r>
      <t>sp</t>
    </r>
    <r>
      <rPr>
        <b/>
        <sz val="10"/>
        <rFont val="Arial"/>
        <family val="2"/>
      </rPr>
      <t>R</t>
    </r>
    <r>
      <rPr>
        <sz val="10"/>
        <rFont val="Arial"/>
      </rPr>
      <t>ing</t>
    </r>
  </si>
  <si>
    <r>
      <rPr>
        <b/>
        <sz val="10"/>
        <rFont val="Arial"/>
        <family val="2"/>
      </rPr>
      <t>S</t>
    </r>
    <r>
      <rPr>
        <sz val="10"/>
        <rFont val="Arial"/>
      </rPr>
      <t>ummer</t>
    </r>
  </si>
  <si>
    <r>
      <rPr>
        <b/>
        <sz val="10"/>
        <rFont val="Arial"/>
        <family val="2"/>
      </rPr>
      <t>F</t>
    </r>
    <r>
      <rPr>
        <sz val="10"/>
        <rFont val="Arial"/>
      </rPr>
      <t>all</t>
    </r>
  </si>
  <si>
    <r>
      <t>week</t>
    </r>
    <r>
      <rPr>
        <b/>
        <sz val="10"/>
        <rFont val="Arial"/>
        <family val="2"/>
      </rPr>
      <t>E</t>
    </r>
    <r>
      <rPr>
        <sz val="10"/>
        <rFont val="Arial"/>
      </rPr>
      <t>nd</t>
    </r>
  </si>
  <si>
    <r>
      <rPr>
        <b/>
        <sz val="10"/>
        <rFont val="Arial"/>
        <family val="2"/>
      </rPr>
      <t>I</t>
    </r>
    <r>
      <rPr>
        <sz val="10"/>
        <rFont val="Arial"/>
      </rPr>
      <t>nner week</t>
    </r>
  </si>
  <si>
    <r>
      <rPr>
        <b/>
        <sz val="10"/>
        <rFont val="Arial"/>
        <family val="2"/>
      </rPr>
      <t>D</t>
    </r>
    <r>
      <rPr>
        <sz val="10"/>
        <rFont val="Arial"/>
      </rPr>
      <t>ay</t>
    </r>
  </si>
  <si>
    <r>
      <rPr>
        <b/>
        <sz val="10"/>
        <rFont val="Arial"/>
        <family val="2"/>
      </rPr>
      <t>N</t>
    </r>
    <r>
      <rPr>
        <sz val="10"/>
        <rFont val="Arial"/>
      </rPr>
      <t>ight</t>
    </r>
  </si>
  <si>
    <t>Duration [h]</t>
  </si>
  <si>
    <t>TIMES Declaration</t>
  </si>
  <si>
    <t>Working Days</t>
  </si>
  <si>
    <t>Weekend</t>
  </si>
  <si>
    <t>Check</t>
  </si>
  <si>
    <t>SEASON</t>
  </si>
  <si>
    <t>SPRING [R]
Mar/Apr/May</t>
  </si>
  <si>
    <t>SUMMER [S]
Jun/Jul/Aug</t>
  </si>
  <si>
    <t>FALL [F]
Sep/Oct/Nov</t>
  </si>
  <si>
    <t>WINTER [W]
Dec/Jan/Feb</t>
  </si>
  <si>
    <t>Working Days [I]</t>
  </si>
  <si>
    <t>Weekend [E]</t>
  </si>
  <si>
    <t>WEEKDAY</t>
  </si>
  <si>
    <t>DAYNITE</t>
  </si>
  <si>
    <t>Declaration</t>
  </si>
  <si>
    <t>StandardPeriods</t>
  </si>
  <si>
    <t>Until2100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</si>
</sst>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16" x14ac:knownFonts="1">
    <font>
      <sz val="10"/>
      <name val="Arial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8"/>
      <color indexed="81"/>
      <name val="Tahoma"/>
      <family val="2"/>
    </font>
    <font>
      <sz val="8"/>
      <name val="Arial"/>
      <family val="2"/>
    </font>
    <font>
      <sz val="10"/>
      <name val="Arial"/>
      <family val="2"/>
    </font>
    <font>
      <sz val="10"/>
      <name val="Courier"/>
      <family val="3"/>
    </font>
    <font>
      <sz val="12"/>
      <color indexed="53"/>
      <name val="Arial"/>
      <family val="2"/>
    </font>
    <font>
      <sz val="14"/>
      <color indexed="9"/>
      <name val="Arial"/>
      <family val="2"/>
    </font>
    <font>
      <sz val="10"/>
      <color indexed="9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color rgb="FF0000FF"/>
      <name val="Arial"/>
      <family val="2"/>
    </font>
    <font>
      <sz val="11"/>
      <color theme="0" tint="-4.9989318521683403E-2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</fonts>
  <fills count="19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theme="6" tint="0.59999389629810485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FFFF80"/>
        <bgColor indexed="64"/>
      </patternFill>
    </fill>
    <fill>
      <patternFill patternType="solid">
        <fgColor rgb="FFFA72E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C00000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</borders>
  <cellStyleXfs count="26">
    <xf numFmtId="0" fontId="0" fillId="0" borderId="0"/>
    <xf numFmtId="0" fontId="11" fillId="8" borderId="0" applyNumberFormat="0" applyBorder="0" applyAlignment="0" applyProtection="0"/>
    <xf numFmtId="164" fontId="11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6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5" fillId="0" borderId="0"/>
    <xf numFmtId="0" fontId="11" fillId="0" borderId="0"/>
    <xf numFmtId="0" fontId="5" fillId="0" borderId="0"/>
  </cellStyleXfs>
  <cellXfs count="67">
    <xf numFmtId="0" fontId="0" fillId="0" borderId="0" xfId="0"/>
    <xf numFmtId="0" fontId="2" fillId="0" borderId="0" xfId="0" applyFont="1"/>
    <xf numFmtId="0" fontId="1" fillId="2" borderId="0" xfId="0" applyFont="1" applyFill="1"/>
    <xf numFmtId="0" fontId="1" fillId="0" borderId="0" xfId="0" applyFont="1"/>
    <xf numFmtId="0" fontId="0" fillId="3" borderId="0" xfId="0" applyFill="1"/>
    <xf numFmtId="0" fontId="5" fillId="4" borderId="1" xfId="0" applyFont="1" applyFill="1" applyBorder="1"/>
    <xf numFmtId="0" fontId="0" fillId="0" borderId="0" xfId="0" quotePrefix="1"/>
    <xf numFmtId="0" fontId="1" fillId="4" borderId="2" xfId="0" applyFont="1" applyFill="1" applyBorder="1"/>
    <xf numFmtId="0" fontId="1" fillId="4" borderId="3" xfId="0" applyFont="1" applyFill="1" applyBorder="1"/>
    <xf numFmtId="0" fontId="0" fillId="5" borderId="0" xfId="0" applyFill="1"/>
    <xf numFmtId="0" fontId="0" fillId="0" borderId="0" xfId="0" applyFill="1"/>
    <xf numFmtId="0" fontId="0" fillId="6" borderId="0" xfId="0" applyFill="1"/>
    <xf numFmtId="0" fontId="5" fillId="0" borderId="0" xfId="0" applyFont="1"/>
    <xf numFmtId="0" fontId="7" fillId="0" borderId="0" xfId="0" applyFont="1" applyFill="1"/>
    <xf numFmtId="0" fontId="8" fillId="7" borderId="0" xfId="0" applyFont="1" applyFill="1" applyBorder="1" applyAlignment="1">
      <alignment horizontal="left"/>
    </xf>
    <xf numFmtId="0" fontId="0" fillId="0" borderId="0" xfId="0" quotePrefix="1" applyAlignment="1">
      <alignment horizontal="center"/>
    </xf>
    <xf numFmtId="0" fontId="0" fillId="0" borderId="0" xfId="0" applyAlignment="1">
      <alignment horizontal="center"/>
    </xf>
    <xf numFmtId="0" fontId="0" fillId="6" borderId="0" xfId="0" applyFill="1" applyAlignment="1">
      <alignment horizontal="center"/>
    </xf>
    <xf numFmtId="0" fontId="2" fillId="0" borderId="0" xfId="3" applyFont="1"/>
    <xf numFmtId="0" fontId="5" fillId="0" borderId="0" xfId="3"/>
    <xf numFmtId="0" fontId="5" fillId="3" borderId="0" xfId="3" applyFill="1"/>
    <xf numFmtId="0" fontId="0" fillId="2" borderId="1" xfId="0" applyFill="1" applyBorder="1"/>
    <xf numFmtId="0" fontId="0" fillId="9" borderId="4" xfId="0" applyFill="1" applyBorder="1"/>
    <xf numFmtId="0" fontId="5" fillId="0" borderId="0" xfId="0" applyFont="1" applyFill="1"/>
    <xf numFmtId="0" fontId="5" fillId="3" borderId="0" xfId="0" applyFont="1" applyFill="1"/>
    <xf numFmtId="0" fontId="5" fillId="0" borderId="0" xfId="23"/>
    <xf numFmtId="0" fontId="5" fillId="0" borderId="0" xfId="3" applyFill="1"/>
    <xf numFmtId="0" fontId="8" fillId="7" borderId="0" xfId="4" applyFont="1" applyFill="1" applyBorder="1"/>
    <xf numFmtId="0" fontId="9" fillId="7" borderId="0" xfId="4" applyFont="1" applyFill="1" applyBorder="1"/>
    <xf numFmtId="0" fontId="5" fillId="0" borderId="0" xfId="4"/>
    <xf numFmtId="0" fontId="5" fillId="0" borderId="0" xfId="3" applyFont="1" applyFill="1" applyBorder="1"/>
    <xf numFmtId="0" fontId="4" fillId="0" borderId="0" xfId="3" applyFont="1" applyFill="1" applyBorder="1" applyAlignment="1">
      <alignment horizontal="right"/>
    </xf>
    <xf numFmtId="0" fontId="5" fillId="0" borderId="0" xfId="3" applyBorder="1"/>
    <xf numFmtId="0" fontId="12" fillId="0" borderId="0" xfId="0" applyFont="1"/>
    <xf numFmtId="0" fontId="1" fillId="10" borderId="4" xfId="0" applyFont="1" applyFill="1" applyBorder="1"/>
    <xf numFmtId="0" fontId="0" fillId="11" borderId="0" xfId="0" applyFill="1"/>
    <xf numFmtId="0" fontId="5" fillId="12" borderId="0" xfId="0" applyFont="1" applyFill="1"/>
    <xf numFmtId="0" fontId="0" fillId="12" borderId="0" xfId="0" applyFill="1"/>
    <xf numFmtId="0" fontId="0" fillId="13" borderId="0" xfId="0" applyFill="1"/>
    <xf numFmtId="0" fontId="0" fillId="13" borderId="0" xfId="0" applyFill="1" applyAlignment="1"/>
    <xf numFmtId="0" fontId="0" fillId="13" borderId="5" xfId="0" applyFill="1" applyBorder="1"/>
    <xf numFmtId="0" fontId="0" fillId="13" borderId="0" xfId="0" applyFill="1" applyBorder="1" applyAlignment="1"/>
    <xf numFmtId="0" fontId="0" fillId="13" borderId="0" xfId="0" applyFill="1" applyBorder="1"/>
    <xf numFmtId="0" fontId="0" fillId="14" borderId="5" xfId="0" applyFill="1" applyBorder="1"/>
    <xf numFmtId="0" fontId="0" fillId="14" borderId="0" xfId="0" applyFill="1" applyBorder="1" applyAlignment="1">
      <alignment horizontal="center"/>
    </xf>
    <xf numFmtId="0" fontId="0" fillId="14" borderId="0" xfId="0" applyFill="1" applyBorder="1"/>
    <xf numFmtId="0" fontId="0" fillId="16" borderId="5" xfId="0" applyFill="1" applyBorder="1"/>
    <xf numFmtId="0" fontId="0" fillId="16" borderId="0" xfId="0" applyFill="1" applyBorder="1" applyAlignment="1">
      <alignment horizontal="center"/>
    </xf>
    <xf numFmtId="0" fontId="0" fillId="16" borderId="0" xfId="0" applyFill="1" applyBorder="1"/>
    <xf numFmtId="0" fontId="13" fillId="18" borderId="0" xfId="0" applyFont="1" applyFill="1"/>
    <xf numFmtId="0" fontId="13" fillId="18" borderId="0" xfId="0" applyFont="1" applyFill="1" applyAlignment="1">
      <alignment horizontal="center"/>
    </xf>
    <xf numFmtId="0" fontId="13" fillId="18" borderId="5" xfId="0" applyFont="1" applyFill="1" applyBorder="1" applyAlignment="1">
      <alignment horizontal="center"/>
    </xf>
    <xf numFmtId="0" fontId="13" fillId="18" borderId="6" xfId="0" applyFont="1" applyFill="1" applyBorder="1" applyAlignment="1">
      <alignment horizontal="center"/>
    </xf>
    <xf numFmtId="0" fontId="13" fillId="18" borderId="0" xfId="0" applyFont="1" applyFill="1" applyBorder="1" applyAlignment="1">
      <alignment horizontal="center"/>
    </xf>
    <xf numFmtId="0" fontId="0" fillId="12" borderId="0" xfId="0" applyFill="1" applyAlignment="1">
      <alignment horizontal="center" vertical="center"/>
    </xf>
    <xf numFmtId="0" fontId="0" fillId="15" borderId="0" xfId="0" applyFill="1" applyAlignment="1">
      <alignment horizontal="center" vertical="center"/>
    </xf>
    <xf numFmtId="0" fontId="0" fillId="14" borderId="0" xfId="0" applyFill="1" applyBorder="1" applyAlignment="1">
      <alignment horizontal="center" vertical="center" wrapText="1"/>
    </xf>
    <xf numFmtId="0" fontId="0" fillId="17" borderId="0" xfId="0" applyFill="1" applyBorder="1" applyAlignment="1">
      <alignment horizontal="center" vertical="center" wrapText="1"/>
    </xf>
    <xf numFmtId="0" fontId="5" fillId="14" borderId="0" xfId="3" applyFill="1"/>
    <xf numFmtId="0" fontId="0" fillId="14" borderId="0" xfId="0" applyFill="1" applyBorder="1" applyAlignment="1">
      <alignment horizontal="center" vertical="center"/>
    </xf>
    <xf numFmtId="0" fontId="0" fillId="17" borderId="0" xfId="0" applyFill="1" applyBorder="1" applyAlignment="1">
      <alignment horizontal="center" vertical="center"/>
    </xf>
    <xf numFmtId="0" fontId="5" fillId="13" borderId="0" xfId="0" applyFont="1" applyFill="1" applyBorder="1"/>
    <xf numFmtId="0" fontId="5" fillId="14" borderId="0" xfId="3" applyNumberFormat="1" applyFill="1"/>
    <xf numFmtId="0" fontId="0" fillId="12" borderId="0" xfId="0" applyFill="1" applyAlignment="1">
      <alignment horizontal="center" vertical="center"/>
    </xf>
    <xf numFmtId="0" fontId="0" fillId="14" borderId="5" xfId="0" applyFill="1" applyBorder="1" applyAlignment="1">
      <alignment horizontal="center" vertical="center" wrapText="1"/>
    </xf>
    <xf numFmtId="0" fontId="0" fillId="15" borderId="0" xfId="0" applyFill="1" applyAlignment="1">
      <alignment horizontal="center" vertical="center"/>
    </xf>
    <xf numFmtId="0" fontId="0" fillId="17" borderId="5" xfId="0" applyFill="1" applyBorder="1" applyAlignment="1">
      <alignment horizontal="center" vertical="center" wrapText="1"/>
    </xf>
  </cellXfs>
  <cellStyles count="26">
    <cellStyle name="40 % - Akzent3 2" xfId="1"/>
    <cellStyle name="Comma 2" xfId="2"/>
    <cellStyle name="Normal 10" xfId="3"/>
    <cellStyle name="Normal 2" xfId="4"/>
    <cellStyle name="Normal 4" xfId="5"/>
    <cellStyle name="Normal 4 2" xfId="6"/>
    <cellStyle name="Normal 8" xfId="7"/>
    <cellStyle name="Normal 9 2" xfId="8"/>
    <cellStyle name="Normale_B2020" xfId="9"/>
    <cellStyle name="Percent 2" xfId="10"/>
    <cellStyle name="Percent 3" xfId="11"/>
    <cellStyle name="Percent 3 2" xfId="12"/>
    <cellStyle name="Percent 3 3" xfId="13"/>
    <cellStyle name="Percent 3 4" xfId="14"/>
    <cellStyle name="Percent 4" xfId="15"/>
    <cellStyle name="Percent 4 2" xfId="16"/>
    <cellStyle name="Percent 4 3" xfId="17"/>
    <cellStyle name="Percent 4 4" xfId="18"/>
    <cellStyle name="Percent 5" xfId="19"/>
    <cellStyle name="Percent 6" xfId="20"/>
    <cellStyle name="Percent 7" xfId="21"/>
    <cellStyle name="Prozent 2" xfId="22"/>
    <cellStyle name="Standard" xfId="0" builtinId="0"/>
    <cellStyle name="Standard 2" xfId="23"/>
    <cellStyle name="Standard 3" xfId="24"/>
    <cellStyle name="Standard 4" xf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1.png@01D15E9D.9BF92D50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266700</xdr:colOff>
      <xdr:row>7</xdr:row>
      <xdr:rowOff>9525</xdr:rowOff>
    </xdr:from>
    <xdr:to>
      <xdr:col>23</xdr:col>
      <xdr:colOff>561975</xdr:colOff>
      <xdr:row>26</xdr:row>
      <xdr:rowOff>133350</xdr:rowOff>
    </xdr:to>
    <xdr:pic>
      <xdr:nvPicPr>
        <xdr:cNvPr id="3" name="Grafik 1" descr="cid:image001.png@01D15E9D.9BF92D50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44150" y="1390650"/>
          <a:ext cx="4562475" cy="3419475"/>
        </a:xfrm>
        <a:prstGeom prst="rect">
          <a:avLst/>
        </a:prstGeom>
        <a:noFill/>
        <a:ln>
          <a:solidFill>
            <a:schemeClr val="accent1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olfgang\c\temphold\TMPL_R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EA Data"/>
      <sheetName val="E&amp;D Drivers"/>
      <sheetName val="AGR_Fuels"/>
      <sheetName val="AGR"/>
      <sheetName val="RES_Fuels"/>
      <sheetName val="RH1"/>
      <sheetName val="RH2"/>
      <sheetName val="RH3"/>
      <sheetName val="RH4"/>
      <sheetName val="RC1"/>
      <sheetName val="RC2"/>
      <sheetName val="RC3"/>
      <sheetName val="RC4"/>
      <sheetName val="RHW"/>
      <sheetName val="RRF"/>
      <sheetName val="RCW"/>
      <sheetName val="RCD"/>
      <sheetName val="RK1"/>
      <sheetName val="RK2"/>
      <sheetName val="RK3"/>
      <sheetName val="RK4"/>
      <sheetName val="RDW"/>
      <sheetName val="RME"/>
      <sheetName val="RL1"/>
      <sheetName val="RL2"/>
      <sheetName val="RL3"/>
      <sheetName val="RL4"/>
      <sheetName val="COM_Fuels"/>
      <sheetName val="CH1"/>
      <sheetName val="CH2"/>
      <sheetName val="CH3"/>
      <sheetName val="CH4"/>
      <sheetName val="CC1"/>
      <sheetName val="CC2"/>
      <sheetName val="CC3"/>
      <sheetName val="CC4"/>
      <sheetName val="CHW"/>
      <sheetName val="CAA"/>
      <sheetName val="CLA"/>
      <sheetName val="ElastPar"/>
      <sheetName val="Conversion Factors"/>
      <sheetName val="Intro"/>
      <sheetName val="TechRep"/>
      <sheetName val="Other_HYDRO"/>
      <sheetName val="Other_NUCL"/>
      <sheetName val="Other_THERM"/>
      <sheetName val="Other_CHP"/>
      <sheetName val="Other_RENEW"/>
      <sheetName val="Other_HEAT"/>
      <sheetName val="ELC_FUELS"/>
      <sheetName val="ELC"/>
      <sheetName val="HEAT"/>
      <sheetName val="CHP"/>
      <sheetName val="ELC_EMI"/>
      <sheetName val="Constant Table"/>
      <sheetName val="ANS_ITEMS_DEL"/>
      <sheetName val="ANS_ITEMS"/>
      <sheetName val="ANS_TIDDATA"/>
      <sheetName val="ANS_TSDATA"/>
    </sheetNames>
    <sheetDataSet>
      <sheetData sheetId="0" refreshError="1"/>
      <sheetData sheetId="1" refreshError="1"/>
      <sheetData sheetId="2" refreshError="1">
        <row r="2">
          <cell r="A2" t="str">
            <v>^FI_ST: TCH, PRC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J39"/>
  <sheetViews>
    <sheetView tabSelected="1" zoomScaleNormal="100" workbookViewId="0">
      <selection activeCell="E14" sqref="E14"/>
    </sheetView>
  </sheetViews>
  <sheetFormatPr baseColWidth="10" defaultColWidth="9.140625" defaultRowHeight="12.75" x14ac:dyDescent="0.2"/>
  <cols>
    <col min="1" max="1" width="2.140625" customWidth="1"/>
    <col min="2" max="2" width="19.140625" bestFit="1" customWidth="1"/>
    <col min="3" max="3" width="9.140625" customWidth="1"/>
    <col min="4" max="4" width="2.140625" customWidth="1"/>
    <col min="5" max="5" width="18.7109375" bestFit="1" customWidth="1"/>
    <col min="6" max="6" width="2.140625" customWidth="1"/>
    <col min="7" max="7" width="12.140625" bestFit="1" customWidth="1"/>
    <col min="8" max="8" width="13.5703125" bestFit="1" customWidth="1"/>
    <col min="9" max="9" width="10" bestFit="1" customWidth="1"/>
  </cols>
  <sheetData>
    <row r="3" spans="1:10" x14ac:dyDescent="0.2">
      <c r="A3" s="10"/>
      <c r="B3" s="1" t="s">
        <v>15</v>
      </c>
      <c r="G3" s="1" t="s">
        <v>17</v>
      </c>
      <c r="H3" s="3"/>
      <c r="I3" s="3"/>
    </row>
    <row r="4" spans="1:10" x14ac:dyDescent="0.2">
      <c r="A4" s="10"/>
      <c r="B4" s="2" t="s">
        <v>21</v>
      </c>
      <c r="C4" s="2" t="s">
        <v>22</v>
      </c>
      <c r="G4" s="2" t="s">
        <v>88</v>
      </c>
      <c r="H4" s="2" t="s">
        <v>18</v>
      </c>
      <c r="I4" s="2" t="s">
        <v>19</v>
      </c>
      <c r="J4" s="2" t="s">
        <v>20</v>
      </c>
    </row>
    <row r="5" spans="1:10" x14ac:dyDescent="0.2">
      <c r="A5" s="10"/>
      <c r="B5" s="10" t="s">
        <v>65</v>
      </c>
      <c r="C5" s="4" t="s">
        <v>64</v>
      </c>
      <c r="G5" s="36" t="s">
        <v>89</v>
      </c>
      <c r="H5" s="36" t="s">
        <v>76</v>
      </c>
      <c r="I5" s="37" t="s">
        <v>92</v>
      </c>
      <c r="J5" s="37" t="s">
        <v>78</v>
      </c>
    </row>
    <row r="6" spans="1:10" x14ac:dyDescent="0.2">
      <c r="A6" s="10"/>
      <c r="C6" s="10"/>
      <c r="E6" s="10"/>
      <c r="G6" s="37"/>
      <c r="H6" s="36" t="s">
        <v>90</v>
      </c>
      <c r="I6" s="37" t="s">
        <v>93</v>
      </c>
      <c r="J6" s="37" t="s">
        <v>77</v>
      </c>
    </row>
    <row r="7" spans="1:10" x14ac:dyDescent="0.2">
      <c r="A7" s="10"/>
      <c r="C7" s="10"/>
      <c r="E7" s="10"/>
      <c r="G7" s="36"/>
      <c r="H7" s="36" t="s">
        <v>73</v>
      </c>
      <c r="I7" s="37"/>
      <c r="J7" s="37"/>
    </row>
    <row r="8" spans="1:10" x14ac:dyDescent="0.2">
      <c r="A8" s="10"/>
      <c r="C8" s="10"/>
      <c r="E8" s="10"/>
      <c r="G8" s="37"/>
      <c r="H8" s="36" t="s">
        <v>91</v>
      </c>
      <c r="I8" s="37"/>
      <c r="J8" s="37"/>
    </row>
    <row r="9" spans="1:10" x14ac:dyDescent="0.2">
      <c r="A9" s="10"/>
      <c r="C9" s="10"/>
      <c r="E9" s="10"/>
    </row>
    <row r="10" spans="1:10" x14ac:dyDescent="0.2">
      <c r="A10" s="10"/>
      <c r="C10" s="10"/>
      <c r="E10" s="10"/>
      <c r="G10" s="4" t="s">
        <v>94</v>
      </c>
      <c r="H10" s="24" t="s">
        <v>95</v>
      </c>
      <c r="I10" s="24" t="s">
        <v>100</v>
      </c>
      <c r="J10" s="24" t="s">
        <v>101</v>
      </c>
    </row>
    <row r="11" spans="1:10" x14ac:dyDescent="0.2">
      <c r="A11" s="10"/>
      <c r="C11" s="10"/>
      <c r="E11" s="10"/>
      <c r="G11" t="s">
        <v>94</v>
      </c>
      <c r="H11" s="12" t="s">
        <v>96</v>
      </c>
      <c r="I11" s="12" t="s">
        <v>99</v>
      </c>
      <c r="J11" s="12" t="s">
        <v>102</v>
      </c>
    </row>
    <row r="12" spans="1:10" x14ac:dyDescent="0.2">
      <c r="A12" s="10"/>
      <c r="C12" s="10"/>
      <c r="E12" s="10"/>
      <c r="G12" t="s">
        <v>94</v>
      </c>
      <c r="H12" s="12" t="s">
        <v>97</v>
      </c>
    </row>
    <row r="13" spans="1:10" x14ac:dyDescent="0.2">
      <c r="A13" s="10"/>
      <c r="C13" s="10"/>
      <c r="E13" s="10"/>
      <c r="G13" t="s">
        <v>94</v>
      </c>
      <c r="H13" s="12" t="s">
        <v>98</v>
      </c>
    </row>
    <row r="14" spans="1:10" x14ac:dyDescent="0.2">
      <c r="A14" s="10"/>
      <c r="C14" s="10"/>
      <c r="E14" s="10"/>
    </row>
    <row r="15" spans="1:10" x14ac:dyDescent="0.2">
      <c r="A15" s="10"/>
      <c r="C15" s="10"/>
      <c r="E15" s="23"/>
    </row>
    <row r="16" spans="1:10" x14ac:dyDescent="0.2">
      <c r="A16" s="10"/>
      <c r="C16" s="10"/>
      <c r="E16" s="23"/>
    </row>
    <row r="17" spans="1:5" x14ac:dyDescent="0.2">
      <c r="A17" s="10"/>
      <c r="C17" s="10"/>
      <c r="E17" s="23"/>
    </row>
    <row r="18" spans="1:5" x14ac:dyDescent="0.2">
      <c r="A18" s="10"/>
      <c r="C18" s="10"/>
      <c r="E18" s="23"/>
    </row>
    <row r="19" spans="1:5" x14ac:dyDescent="0.2">
      <c r="A19" s="10"/>
      <c r="C19" s="10"/>
      <c r="E19" s="23"/>
    </row>
    <row r="20" spans="1:5" x14ac:dyDescent="0.2">
      <c r="A20" s="10"/>
      <c r="C20" s="10"/>
      <c r="E20" s="23"/>
    </row>
    <row r="21" spans="1:5" x14ac:dyDescent="0.2">
      <c r="A21" s="10"/>
      <c r="C21" s="10"/>
      <c r="E21" s="23"/>
    </row>
    <row r="22" spans="1:5" x14ac:dyDescent="0.2">
      <c r="A22" s="10"/>
    </row>
    <row r="23" spans="1:5" x14ac:dyDescent="0.2">
      <c r="A23" s="10"/>
    </row>
    <row r="24" spans="1:5" x14ac:dyDescent="0.2">
      <c r="A24" s="10"/>
    </row>
    <row r="25" spans="1:5" x14ac:dyDescent="0.2">
      <c r="A25" s="10"/>
    </row>
    <row r="26" spans="1:5" x14ac:dyDescent="0.2">
      <c r="A26" s="10"/>
    </row>
    <row r="27" spans="1:5" x14ac:dyDescent="0.2">
      <c r="A27" s="10"/>
    </row>
    <row r="28" spans="1:5" x14ac:dyDescent="0.2">
      <c r="A28" s="10"/>
    </row>
    <row r="29" spans="1:5" x14ac:dyDescent="0.2">
      <c r="A29" s="10"/>
    </row>
    <row r="30" spans="1:5" x14ac:dyDescent="0.2">
      <c r="A30" s="10"/>
    </row>
    <row r="31" spans="1:5" x14ac:dyDescent="0.2">
      <c r="A31" s="10"/>
    </row>
    <row r="32" spans="1:5" x14ac:dyDescent="0.2">
      <c r="A32" s="10"/>
    </row>
    <row r="33" spans="1:1" x14ac:dyDescent="0.2">
      <c r="A33" s="10"/>
    </row>
    <row r="34" spans="1:1" x14ac:dyDescent="0.2">
      <c r="A34" s="10"/>
    </row>
    <row r="35" spans="1:1" x14ac:dyDescent="0.2">
      <c r="A35" s="10"/>
    </row>
    <row r="36" spans="1:1" x14ac:dyDescent="0.2">
      <c r="A36" s="10"/>
    </row>
    <row r="37" spans="1:1" x14ac:dyDescent="0.2">
      <c r="A37" s="10"/>
    </row>
    <row r="38" spans="1:1" x14ac:dyDescent="0.2">
      <c r="A38" s="10"/>
    </row>
    <row r="39" spans="1:1" x14ac:dyDescent="0.2">
      <c r="A39" s="10"/>
    </row>
  </sheetData>
  <phoneticPr fontId="4" type="noConversion"/>
  <pageMargins left="0.78740157499999996" right="0.78740157499999996" top="0.984251969" bottom="0.984251969" header="0.5" footer="0.5"/>
  <pageSetup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C32"/>
  <sheetViews>
    <sheetView zoomScaleNormal="100" workbookViewId="0">
      <selection activeCell="C24" sqref="C24"/>
    </sheetView>
  </sheetViews>
  <sheetFormatPr baseColWidth="10" defaultColWidth="9.140625" defaultRowHeight="12.75" x14ac:dyDescent="0.2"/>
  <cols>
    <col min="1" max="1" width="9.140625" customWidth="1"/>
    <col min="2" max="2" width="16.85546875" customWidth="1"/>
    <col min="3" max="3" width="12.140625" customWidth="1"/>
    <col min="4" max="4" width="17.85546875" bestFit="1" customWidth="1"/>
    <col min="5" max="5" width="8.7109375" bestFit="1" customWidth="1"/>
    <col min="6" max="6" width="9.140625" customWidth="1"/>
    <col min="7" max="7" width="11.85546875" bestFit="1" customWidth="1"/>
  </cols>
  <sheetData>
    <row r="3" spans="2:3" x14ac:dyDescent="0.2">
      <c r="B3" s="33" t="s">
        <v>47</v>
      </c>
    </row>
    <row r="4" spans="2:3" x14ac:dyDescent="0.2">
      <c r="B4">
        <v>2010</v>
      </c>
    </row>
    <row r="7" spans="2:3" x14ac:dyDescent="0.2">
      <c r="B7" s="33" t="s">
        <v>48</v>
      </c>
    </row>
    <row r="8" spans="2:3" x14ac:dyDescent="0.2">
      <c r="B8" t="s">
        <v>118</v>
      </c>
    </row>
    <row r="11" spans="2:3" x14ac:dyDescent="0.2">
      <c r="B11" s="33" t="s">
        <v>16</v>
      </c>
    </row>
    <row r="12" spans="2:3" x14ac:dyDescent="0.2">
      <c r="B12" s="34" t="s">
        <v>118</v>
      </c>
      <c r="C12" s="34" t="s">
        <v>119</v>
      </c>
    </row>
    <row r="13" spans="2:3" x14ac:dyDescent="0.2">
      <c r="B13" s="35">
        <v>1</v>
      </c>
      <c r="C13" s="35">
        <v>1</v>
      </c>
    </row>
    <row r="14" spans="2:3" x14ac:dyDescent="0.2">
      <c r="B14" s="35">
        <v>2</v>
      </c>
      <c r="C14" s="35">
        <v>2</v>
      </c>
    </row>
    <row r="15" spans="2:3" x14ac:dyDescent="0.2">
      <c r="B15" s="35">
        <v>5</v>
      </c>
      <c r="C15" s="35">
        <v>5</v>
      </c>
    </row>
    <row r="16" spans="2:3" x14ac:dyDescent="0.2">
      <c r="B16" s="35">
        <v>5</v>
      </c>
      <c r="C16" s="35">
        <v>5</v>
      </c>
    </row>
    <row r="17" spans="2:3" x14ac:dyDescent="0.2">
      <c r="B17" s="35">
        <v>5</v>
      </c>
      <c r="C17" s="35">
        <v>5</v>
      </c>
    </row>
    <row r="18" spans="2:3" x14ac:dyDescent="0.2">
      <c r="B18" s="35">
        <v>5</v>
      </c>
      <c r="C18" s="35">
        <v>5</v>
      </c>
    </row>
    <row r="19" spans="2:3" x14ac:dyDescent="0.2">
      <c r="B19" s="35">
        <v>5</v>
      </c>
      <c r="C19" s="35">
        <v>5</v>
      </c>
    </row>
    <row r="20" spans="2:3" x14ac:dyDescent="0.2">
      <c r="B20" s="35">
        <v>5</v>
      </c>
      <c r="C20" s="35">
        <v>5</v>
      </c>
    </row>
    <row r="21" spans="2:3" x14ac:dyDescent="0.2">
      <c r="B21" s="35">
        <v>5</v>
      </c>
      <c r="C21" s="35">
        <v>5</v>
      </c>
    </row>
    <row r="22" spans="2:3" x14ac:dyDescent="0.2">
      <c r="B22" s="35">
        <v>5</v>
      </c>
      <c r="C22" s="35">
        <v>5</v>
      </c>
    </row>
    <row r="23" spans="2:3" x14ac:dyDescent="0.2">
      <c r="C23" s="35">
        <v>5</v>
      </c>
    </row>
    <row r="24" spans="2:3" x14ac:dyDescent="0.2">
      <c r="C24" s="35">
        <v>5</v>
      </c>
    </row>
    <row r="25" spans="2:3" x14ac:dyDescent="0.2">
      <c r="C25" s="35">
        <v>5</v>
      </c>
    </row>
    <row r="26" spans="2:3" x14ac:dyDescent="0.2">
      <c r="C26" s="35">
        <v>5</v>
      </c>
    </row>
    <row r="27" spans="2:3" x14ac:dyDescent="0.2">
      <c r="C27" s="35">
        <v>5</v>
      </c>
    </row>
    <row r="28" spans="2:3" x14ac:dyDescent="0.2">
      <c r="C28" s="35">
        <v>5</v>
      </c>
    </row>
    <row r="29" spans="2:3" x14ac:dyDescent="0.2">
      <c r="C29" s="35">
        <v>5</v>
      </c>
    </row>
    <row r="30" spans="2:3" x14ac:dyDescent="0.2">
      <c r="C30" s="35">
        <v>5</v>
      </c>
    </row>
    <row r="31" spans="2:3" x14ac:dyDescent="0.2">
      <c r="C31" s="35">
        <v>5</v>
      </c>
    </row>
    <row r="32" spans="2:3" x14ac:dyDescent="0.2">
      <c r="C32" s="35">
        <v>5</v>
      </c>
    </row>
  </sheetData>
  <phoneticPr fontId="4" type="noConversion"/>
  <pageMargins left="0.78740157499999996" right="0.78740157499999996" top="0.984251969" bottom="0.984251969" header="0.5" footer="0.5"/>
  <pageSetup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P27"/>
  <sheetViews>
    <sheetView zoomScaleNormal="100" workbookViewId="0">
      <selection activeCell="M16" sqref="M16"/>
    </sheetView>
  </sheetViews>
  <sheetFormatPr baseColWidth="10" defaultColWidth="9.140625" defaultRowHeight="12.75" x14ac:dyDescent="0.2"/>
  <cols>
    <col min="1" max="1" width="2.85546875" customWidth="1"/>
    <col min="2" max="3" width="9.140625" customWidth="1"/>
    <col min="4" max="4" width="13.140625" bestFit="1" customWidth="1"/>
    <col min="5" max="5" width="9.140625" customWidth="1"/>
    <col min="6" max="6" width="13" bestFit="1" customWidth="1"/>
    <col min="7" max="7" width="10.7109375" bestFit="1" customWidth="1"/>
    <col min="8" max="8" width="10.7109375" customWidth="1"/>
    <col min="9" max="11" width="9.140625" customWidth="1"/>
    <col min="12" max="12" width="9.28515625" customWidth="1"/>
  </cols>
  <sheetData>
    <row r="3" spans="2:16" ht="15" x14ac:dyDescent="0.2">
      <c r="B3" s="13" t="s">
        <v>50</v>
      </c>
      <c r="C3" s="13"/>
      <c r="D3" s="13"/>
      <c r="E3" s="13"/>
      <c r="F3" s="13"/>
      <c r="G3" s="13"/>
      <c r="H3" s="13"/>
      <c r="I3" s="13"/>
      <c r="J3" s="13"/>
      <c r="K3" s="13"/>
    </row>
    <row r="5" spans="2:16" ht="17.25" customHeight="1" x14ac:dyDescent="0.25">
      <c r="B5" s="14" t="s">
        <v>4</v>
      </c>
      <c r="C5" s="14"/>
      <c r="D5" s="14"/>
    </row>
    <row r="6" spans="2:16" ht="20.25" customHeight="1" x14ac:dyDescent="0.2">
      <c r="B6" s="1" t="s">
        <v>1</v>
      </c>
    </row>
    <row r="7" spans="2:16" ht="18" customHeight="1" thickBot="1" x14ac:dyDescent="0.25">
      <c r="B7" s="5" t="s">
        <v>27</v>
      </c>
      <c r="C7" s="5" t="s">
        <v>28</v>
      </c>
      <c r="D7" s="5" t="s">
        <v>29</v>
      </c>
      <c r="E7" s="5" t="s">
        <v>30</v>
      </c>
      <c r="F7" s="5" t="s">
        <v>9</v>
      </c>
      <c r="G7" s="5" t="s">
        <v>8</v>
      </c>
      <c r="H7" s="5" t="s">
        <v>64</v>
      </c>
      <c r="I7" s="5" t="s">
        <v>31</v>
      </c>
      <c r="J7" s="5" t="s">
        <v>32</v>
      </c>
      <c r="K7" s="5" t="s">
        <v>38</v>
      </c>
      <c r="L7" s="5" t="s">
        <v>33</v>
      </c>
      <c r="M7" s="5" t="s">
        <v>34</v>
      </c>
      <c r="N7" s="5" t="s">
        <v>35</v>
      </c>
      <c r="O7" s="5" t="s">
        <v>36</v>
      </c>
      <c r="P7" s="5" t="s">
        <v>37</v>
      </c>
    </row>
    <row r="8" spans="2:16" x14ac:dyDescent="0.2">
      <c r="B8" s="6"/>
      <c r="C8" s="6" t="s">
        <v>39</v>
      </c>
      <c r="I8" s="6" t="s">
        <v>39</v>
      </c>
      <c r="J8" s="6" t="s">
        <v>39</v>
      </c>
      <c r="K8" s="6" t="s">
        <v>39</v>
      </c>
      <c r="L8" s="6" t="s">
        <v>39</v>
      </c>
      <c r="M8" s="6" t="s">
        <v>39</v>
      </c>
      <c r="N8" s="6" t="s">
        <v>39</v>
      </c>
      <c r="O8" s="6" t="s">
        <v>39</v>
      </c>
      <c r="P8" s="6" t="s">
        <v>39</v>
      </c>
    </row>
    <row r="9" spans="2:16" x14ac:dyDescent="0.2">
      <c r="B9" s="6"/>
      <c r="C9" s="6"/>
      <c r="E9" s="16"/>
      <c r="K9" s="6"/>
      <c r="L9" s="6"/>
      <c r="M9" s="6"/>
      <c r="N9" s="6"/>
      <c r="O9" s="6"/>
      <c r="P9" s="6"/>
    </row>
    <row r="10" spans="2:16" x14ac:dyDescent="0.2">
      <c r="B10" s="6"/>
      <c r="C10" s="6"/>
      <c r="D10" t="s">
        <v>13</v>
      </c>
      <c r="E10" s="16">
        <v>0</v>
      </c>
      <c r="F10" s="15" t="s">
        <v>39</v>
      </c>
      <c r="G10" s="17">
        <v>3</v>
      </c>
      <c r="H10" s="17"/>
      <c r="I10" s="6"/>
      <c r="J10" s="6"/>
      <c r="K10" s="6"/>
      <c r="L10" s="6"/>
      <c r="M10" s="6"/>
      <c r="N10" s="6"/>
      <c r="O10" s="6"/>
      <c r="P10" s="6"/>
    </row>
    <row r="11" spans="2:16" x14ac:dyDescent="0.2">
      <c r="B11" s="6"/>
      <c r="D11" t="s">
        <v>23</v>
      </c>
      <c r="E11" s="16">
        <v>0</v>
      </c>
      <c r="F11" s="16"/>
      <c r="G11" s="17">
        <v>1</v>
      </c>
      <c r="H11" s="17"/>
    </row>
    <row r="12" spans="2:16" x14ac:dyDescent="0.2">
      <c r="B12" s="6"/>
      <c r="C12" t="s">
        <v>3</v>
      </c>
      <c r="D12" t="s">
        <v>5</v>
      </c>
      <c r="E12" s="16">
        <v>0</v>
      </c>
      <c r="F12" s="16"/>
      <c r="G12" s="17">
        <v>3</v>
      </c>
      <c r="H12" s="17"/>
    </row>
    <row r="13" spans="2:16" x14ac:dyDescent="0.2">
      <c r="B13" s="6"/>
      <c r="C13" t="s">
        <v>0</v>
      </c>
      <c r="D13" t="s">
        <v>6</v>
      </c>
      <c r="E13" s="16">
        <v>0</v>
      </c>
      <c r="F13" s="16"/>
      <c r="G13" s="17">
        <v>0</v>
      </c>
      <c r="H13" s="17"/>
    </row>
    <row r="14" spans="2:16" x14ac:dyDescent="0.2">
      <c r="B14" s="6"/>
      <c r="C14" t="s">
        <v>3</v>
      </c>
      <c r="D14" t="s">
        <v>2</v>
      </c>
      <c r="E14" s="16">
        <v>0</v>
      </c>
      <c r="F14" s="16"/>
      <c r="G14" s="17">
        <v>1</v>
      </c>
      <c r="H14" s="17"/>
    </row>
    <row r="15" spans="2:16" x14ac:dyDescent="0.2">
      <c r="B15" s="6"/>
      <c r="D15" t="s">
        <v>10</v>
      </c>
      <c r="E15" s="16">
        <v>0</v>
      </c>
      <c r="F15" s="16"/>
      <c r="G15" s="17">
        <v>1</v>
      </c>
      <c r="H15" s="17"/>
    </row>
    <row r="16" spans="2:16" x14ac:dyDescent="0.2">
      <c r="B16" s="6"/>
      <c r="D16" t="s">
        <v>14</v>
      </c>
      <c r="E16" s="16">
        <v>0</v>
      </c>
      <c r="F16" s="16"/>
      <c r="G16" s="17">
        <v>1</v>
      </c>
      <c r="H16" s="17"/>
    </row>
    <row r="17" spans="2:16" x14ac:dyDescent="0.2">
      <c r="B17" s="6"/>
      <c r="D17" t="s">
        <v>24</v>
      </c>
      <c r="E17" s="16">
        <v>0</v>
      </c>
      <c r="F17" s="16"/>
      <c r="G17" s="17">
        <v>1</v>
      </c>
      <c r="H17" s="17"/>
    </row>
    <row r="18" spans="2:16" x14ac:dyDescent="0.2">
      <c r="B18" s="6"/>
      <c r="D18" t="s">
        <v>87</v>
      </c>
      <c r="E18" s="16">
        <v>0</v>
      </c>
      <c r="G18" s="17">
        <v>3</v>
      </c>
      <c r="H18" s="17"/>
    </row>
    <row r="21" spans="2:16" ht="15" x14ac:dyDescent="0.2">
      <c r="B21" s="13" t="s">
        <v>51</v>
      </c>
    </row>
    <row r="23" spans="2:16" ht="18" x14ac:dyDescent="0.25">
      <c r="B23" s="14" t="s">
        <v>49</v>
      </c>
      <c r="C23" s="14"/>
      <c r="D23" s="14"/>
    </row>
    <row r="24" spans="2:16" ht="19.5" customHeight="1" x14ac:dyDescent="0.2">
      <c r="B24" s="1" t="s">
        <v>1</v>
      </c>
    </row>
    <row r="25" spans="2:16" ht="15.75" customHeight="1" thickBot="1" x14ac:dyDescent="0.25">
      <c r="B25" s="5" t="s">
        <v>27</v>
      </c>
      <c r="C25" s="5" t="s">
        <v>28</v>
      </c>
      <c r="D25" s="5" t="s">
        <v>29</v>
      </c>
      <c r="E25" s="5" t="s">
        <v>30</v>
      </c>
      <c r="F25" s="5" t="s">
        <v>9</v>
      </c>
      <c r="G25" s="5" t="s">
        <v>8</v>
      </c>
      <c r="H25" s="5" t="s">
        <v>64</v>
      </c>
      <c r="I25" s="5" t="s">
        <v>31</v>
      </c>
      <c r="J25" s="5" t="s">
        <v>32</v>
      </c>
      <c r="K25" s="5" t="s">
        <v>38</v>
      </c>
      <c r="L25" s="5" t="s">
        <v>33</v>
      </c>
      <c r="M25" s="5" t="s">
        <v>34</v>
      </c>
      <c r="N25" s="5" t="s">
        <v>35</v>
      </c>
      <c r="O25" s="5" t="s">
        <v>36</v>
      </c>
      <c r="P25" s="5" t="s">
        <v>37</v>
      </c>
    </row>
    <row r="26" spans="2:16" x14ac:dyDescent="0.2">
      <c r="D26" t="s">
        <v>11</v>
      </c>
      <c r="E26" s="11"/>
      <c r="G26" s="11">
        <v>8888</v>
      </c>
      <c r="H26" s="11">
        <f>G26</f>
        <v>8888</v>
      </c>
      <c r="I26" t="s">
        <v>25</v>
      </c>
      <c r="J26" t="s">
        <v>7</v>
      </c>
    </row>
    <row r="27" spans="2:16" x14ac:dyDescent="0.2">
      <c r="D27" t="s">
        <v>11</v>
      </c>
      <c r="E27" s="11"/>
      <c r="G27" s="11">
        <v>9999</v>
      </c>
      <c r="H27" s="11">
        <f>G27</f>
        <v>9999</v>
      </c>
      <c r="I27" t="s">
        <v>25</v>
      </c>
      <c r="J27" t="s">
        <v>12</v>
      </c>
    </row>
  </sheetData>
  <phoneticPr fontId="0" type="noConversion"/>
  <pageMargins left="0.78740157499999996" right="0.78740157499999996" top="0.984251969" bottom="0.984251969" header="0.5" footer="0.5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C9"/>
  <sheetViews>
    <sheetView zoomScaleNormal="100" workbookViewId="0">
      <selection activeCell="C24" sqref="C24"/>
    </sheetView>
  </sheetViews>
  <sheetFormatPr baseColWidth="10" defaultColWidth="9.140625" defaultRowHeight="12.75" x14ac:dyDescent="0.2"/>
  <cols>
    <col min="1" max="1" width="2.42578125" customWidth="1"/>
    <col min="2" max="2" width="52.7109375" bestFit="1" customWidth="1"/>
  </cols>
  <sheetData>
    <row r="4" spans="2:3" x14ac:dyDescent="0.2">
      <c r="B4" s="1" t="s">
        <v>40</v>
      </c>
    </row>
    <row r="5" spans="2:3" x14ac:dyDescent="0.2">
      <c r="B5" s="7" t="s">
        <v>41</v>
      </c>
      <c r="C5" s="8" t="s">
        <v>42</v>
      </c>
    </row>
    <row r="6" spans="2:3" x14ac:dyDescent="0.2">
      <c r="B6" s="9" t="s">
        <v>43</v>
      </c>
      <c r="C6" s="9">
        <v>1</v>
      </c>
    </row>
    <row r="7" spans="2:3" x14ac:dyDescent="0.2">
      <c r="B7" s="9" t="s">
        <v>44</v>
      </c>
      <c r="C7" s="9">
        <v>1</v>
      </c>
    </row>
    <row r="8" spans="2:3" x14ac:dyDescent="0.2">
      <c r="B8" s="9" t="s">
        <v>45</v>
      </c>
      <c r="C8" s="9">
        <v>1</v>
      </c>
    </row>
    <row r="9" spans="2:3" x14ac:dyDescent="0.2">
      <c r="B9" s="9" t="s">
        <v>46</v>
      </c>
      <c r="C9" s="9">
        <v>0</v>
      </c>
    </row>
  </sheetData>
  <phoneticPr fontId="4" type="noConversion"/>
  <pageMargins left="0.78740157499999996" right="0.78740157499999996" top="0.984251969" bottom="0.984251969" header="0.5" footer="0.5"/>
  <pageSetup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Q57"/>
  <sheetViews>
    <sheetView zoomScaleNormal="100" workbookViewId="0">
      <selection activeCell="B61" sqref="B61"/>
    </sheetView>
  </sheetViews>
  <sheetFormatPr baseColWidth="10" defaultColWidth="9.140625" defaultRowHeight="12.75" x14ac:dyDescent="0.2"/>
  <cols>
    <col min="1" max="1" width="9.140625" style="19"/>
    <col min="2" max="2" width="12.140625" style="19" customWidth="1"/>
    <col min="3" max="3" width="10.85546875" style="19" customWidth="1"/>
    <col min="4" max="4" width="14" style="19" customWidth="1"/>
    <col min="5" max="5" width="8.5703125" style="19" customWidth="1"/>
    <col min="6" max="6" width="13.140625" style="19" bestFit="1" customWidth="1"/>
    <col min="7" max="7" width="13.5703125" style="19" customWidth="1"/>
    <col min="8" max="8" width="14.85546875" style="19" bestFit="1" customWidth="1"/>
    <col min="9" max="9" width="3.5703125" style="19" bestFit="1" customWidth="1"/>
    <col min="10" max="10" width="10.28515625" style="19" bestFit="1" customWidth="1"/>
    <col min="11" max="12" width="10.5703125" style="19" bestFit="1" customWidth="1"/>
    <col min="13" max="13" width="9.5703125" style="19" bestFit="1" customWidth="1"/>
    <col min="14" max="14" width="8.5703125" style="19" bestFit="1" customWidth="1"/>
    <col min="15" max="15" width="10.5703125" style="19" bestFit="1" customWidth="1"/>
    <col min="16" max="16" width="16.5703125" style="19" bestFit="1" customWidth="1"/>
    <col min="17" max="18" width="9.5703125" style="19" bestFit="1" customWidth="1"/>
    <col min="19" max="20" width="9.28515625" style="19" bestFit="1" customWidth="1"/>
    <col min="21" max="21" width="10.5703125" style="19" bestFit="1" customWidth="1"/>
    <col min="22" max="16384" width="9.140625" style="19"/>
  </cols>
  <sheetData>
    <row r="2" spans="2:17" ht="15" x14ac:dyDescent="0.2">
      <c r="B2" s="13" t="s">
        <v>54</v>
      </c>
    </row>
    <row r="4" spans="2:17" x14ac:dyDescent="0.2">
      <c r="B4" s="18" t="s">
        <v>26</v>
      </c>
    </row>
    <row r="5" spans="2:17" ht="13.5" thickBot="1" x14ac:dyDescent="0.25">
      <c r="B5" s="5" t="s">
        <v>27</v>
      </c>
      <c r="C5" s="5" t="s">
        <v>28</v>
      </c>
      <c r="D5" s="5" t="s">
        <v>29</v>
      </c>
      <c r="E5" s="5" t="s">
        <v>30</v>
      </c>
      <c r="F5" s="5" t="s">
        <v>9</v>
      </c>
      <c r="G5" s="5" t="s">
        <v>52</v>
      </c>
      <c r="H5" s="5" t="s">
        <v>8</v>
      </c>
      <c r="I5" s="5" t="s">
        <v>64</v>
      </c>
      <c r="J5" s="5" t="s">
        <v>31</v>
      </c>
      <c r="K5" s="5" t="s">
        <v>32</v>
      </c>
      <c r="L5" s="5" t="s">
        <v>38</v>
      </c>
      <c r="M5" s="5" t="s">
        <v>33</v>
      </c>
      <c r="N5" s="5" t="s">
        <v>34</v>
      </c>
      <c r="O5" s="5" t="s">
        <v>35</v>
      </c>
      <c r="P5" s="5" t="s">
        <v>36</v>
      </c>
      <c r="Q5" s="5" t="s">
        <v>37</v>
      </c>
    </row>
    <row r="6" spans="2:17" x14ac:dyDescent="0.2">
      <c r="D6" s="19" t="s">
        <v>53</v>
      </c>
      <c r="E6"/>
      <c r="H6" s="20">
        <v>0.05</v>
      </c>
      <c r="I6"/>
    </row>
    <row r="7" spans="2:17" x14ac:dyDescent="0.2">
      <c r="B7" s="19" t="s">
        <v>89</v>
      </c>
      <c r="D7" s="26" t="s">
        <v>66</v>
      </c>
      <c r="E7"/>
      <c r="H7" s="58">
        <v>1</v>
      </c>
      <c r="I7"/>
    </row>
    <row r="8" spans="2:17" x14ac:dyDescent="0.2">
      <c r="B8" s="19" t="str">
        <f>E41</f>
        <v>R</v>
      </c>
      <c r="D8" s="26" t="s">
        <v>66</v>
      </c>
      <c r="E8"/>
      <c r="H8" s="58">
        <f>VLOOKUP(B8,$E$41:$G$56,3,FALSE)</f>
        <v>0.25205479452054796</v>
      </c>
      <c r="I8"/>
    </row>
    <row r="9" spans="2:17" x14ac:dyDescent="0.2">
      <c r="B9" s="19" t="str">
        <f>E45</f>
        <v>S</v>
      </c>
      <c r="D9" s="26" t="s">
        <v>66</v>
      </c>
      <c r="E9"/>
      <c r="H9" s="58">
        <f t="shared" ref="H9:H11" si="0">VLOOKUP(B9,$E$41:$G$56,3,FALSE)</f>
        <v>0.25205479452054796</v>
      </c>
      <c r="I9"/>
    </row>
    <row r="10" spans="2:17" x14ac:dyDescent="0.2">
      <c r="B10" s="19" t="str">
        <f>E49</f>
        <v>F</v>
      </c>
      <c r="D10" s="26" t="s">
        <v>66</v>
      </c>
      <c r="E10"/>
      <c r="H10" s="58">
        <f t="shared" si="0"/>
        <v>0.24931506849315069</v>
      </c>
      <c r="I10"/>
    </row>
    <row r="11" spans="2:17" x14ac:dyDescent="0.2">
      <c r="B11" s="19" t="str">
        <f>E53</f>
        <v>W</v>
      </c>
      <c r="D11" s="26" t="s">
        <v>66</v>
      </c>
      <c r="E11"/>
      <c r="H11" s="58">
        <f t="shared" si="0"/>
        <v>0.24657534246575341</v>
      </c>
      <c r="I11"/>
    </row>
    <row r="12" spans="2:17" x14ac:dyDescent="0.2">
      <c r="B12" s="19" t="str">
        <f>J41</f>
        <v>RI</v>
      </c>
      <c r="D12" s="26" t="s">
        <v>66</v>
      </c>
      <c r="E12"/>
      <c r="H12" s="58">
        <f>VLOOKUP(B12,$J$41:$L$56,3,FALSE)</f>
        <v>0.18002283105022832</v>
      </c>
      <c r="I12"/>
    </row>
    <row r="13" spans="2:17" x14ac:dyDescent="0.2">
      <c r="B13" s="19" t="str">
        <f>J43</f>
        <v>RE</v>
      </c>
      <c r="D13" s="26" t="s">
        <v>66</v>
      </c>
      <c r="E13"/>
      <c r="H13" s="58">
        <f t="shared" ref="H13:H19" si="1">VLOOKUP(B13,$J$41:$L$56,3,FALSE)</f>
        <v>7.2031963470319635E-2</v>
      </c>
      <c r="I13"/>
    </row>
    <row r="14" spans="2:17" x14ac:dyDescent="0.2">
      <c r="B14" s="19" t="str">
        <f>J45</f>
        <v>SI</v>
      </c>
      <c r="D14" s="26" t="s">
        <v>66</v>
      </c>
      <c r="E14"/>
      <c r="H14" s="58">
        <f t="shared" si="1"/>
        <v>0.18002283105022832</v>
      </c>
      <c r="I14"/>
    </row>
    <row r="15" spans="2:17" x14ac:dyDescent="0.2">
      <c r="B15" s="19" t="str">
        <f>J47</f>
        <v>SE</v>
      </c>
      <c r="D15" s="26" t="s">
        <v>66</v>
      </c>
      <c r="E15"/>
      <c r="H15" s="58">
        <f t="shared" si="1"/>
        <v>7.2031963470319635E-2</v>
      </c>
      <c r="I15"/>
    </row>
    <row r="16" spans="2:17" x14ac:dyDescent="0.2">
      <c r="B16" s="19" t="str">
        <f>J49</f>
        <v>FI</v>
      </c>
      <c r="D16" s="26" t="s">
        <v>66</v>
      </c>
      <c r="E16"/>
      <c r="H16" s="58">
        <f t="shared" si="1"/>
        <v>0.17808219178082191</v>
      </c>
      <c r="I16"/>
    </row>
    <row r="17" spans="2:9" x14ac:dyDescent="0.2">
      <c r="B17" s="19" t="str">
        <f>J51</f>
        <v>FE</v>
      </c>
      <c r="D17" s="26" t="s">
        <v>66</v>
      </c>
      <c r="E17"/>
      <c r="H17" s="58">
        <f t="shared" si="1"/>
        <v>7.1232876712328766E-2</v>
      </c>
      <c r="I17"/>
    </row>
    <row r="18" spans="2:9" x14ac:dyDescent="0.2">
      <c r="B18" s="19" t="str">
        <f>J53</f>
        <v>WI</v>
      </c>
      <c r="D18" s="26" t="s">
        <v>66</v>
      </c>
      <c r="E18"/>
      <c r="H18" s="58">
        <f t="shared" si="1"/>
        <v>0.17614155251141553</v>
      </c>
      <c r="I18"/>
    </row>
    <row r="19" spans="2:9" x14ac:dyDescent="0.2">
      <c r="B19" s="19" t="str">
        <f>J55</f>
        <v>WE</v>
      </c>
      <c r="D19" s="26" t="s">
        <v>66</v>
      </c>
      <c r="E19"/>
      <c r="H19" s="58">
        <f t="shared" si="1"/>
        <v>7.0433789954337897E-2</v>
      </c>
      <c r="I19"/>
    </row>
    <row r="20" spans="2:9" x14ac:dyDescent="0.2">
      <c r="B20" s="12" t="str">
        <f t="shared" ref="B20:B35" si="2">P41</f>
        <v>RID</v>
      </c>
      <c r="C20"/>
      <c r="D20" s="26" t="s">
        <v>66</v>
      </c>
      <c r="H20" s="62">
        <f t="shared" ref="H20:H35" si="3">VLOOKUP(B20,$P$41:$Q$56,2,FALSE)</f>
        <v>0.11997716894977169</v>
      </c>
      <c r="I20"/>
    </row>
    <row r="21" spans="2:9" x14ac:dyDescent="0.2">
      <c r="B21" s="12" t="str">
        <f t="shared" si="2"/>
        <v>RIN</v>
      </c>
      <c r="C21"/>
      <c r="D21" s="26" t="s">
        <v>66</v>
      </c>
      <c r="H21" s="62">
        <f t="shared" si="3"/>
        <v>6.0045662100456622E-2</v>
      </c>
      <c r="I21"/>
    </row>
    <row r="22" spans="2:9" x14ac:dyDescent="0.2">
      <c r="B22" s="12" t="str">
        <f t="shared" si="2"/>
        <v>RED</v>
      </c>
      <c r="C22"/>
      <c r="D22" s="26" t="s">
        <v>66</v>
      </c>
      <c r="H22" s="62">
        <f t="shared" si="3"/>
        <v>4.8059360730593609E-2</v>
      </c>
      <c r="I22"/>
    </row>
    <row r="23" spans="2:9" x14ac:dyDescent="0.2">
      <c r="B23" s="12" t="str">
        <f t="shared" si="2"/>
        <v>REN</v>
      </c>
      <c r="C23"/>
      <c r="D23" s="26" t="s">
        <v>66</v>
      </c>
      <c r="H23" s="62">
        <f t="shared" si="3"/>
        <v>2.3972602739726026E-2</v>
      </c>
      <c r="I23"/>
    </row>
    <row r="24" spans="2:9" x14ac:dyDescent="0.2">
      <c r="B24" s="12" t="str">
        <f t="shared" si="2"/>
        <v>SID</v>
      </c>
      <c r="C24"/>
      <c r="D24" s="26" t="s">
        <v>66</v>
      </c>
      <c r="H24" s="62">
        <f t="shared" si="3"/>
        <v>0.11997716894977169</v>
      </c>
      <c r="I24"/>
    </row>
    <row r="25" spans="2:9" x14ac:dyDescent="0.2">
      <c r="B25" s="12" t="str">
        <f t="shared" si="2"/>
        <v>SIN</v>
      </c>
      <c r="C25"/>
      <c r="D25" s="26" t="s">
        <v>66</v>
      </c>
      <c r="H25" s="62">
        <f t="shared" si="3"/>
        <v>6.0045662100456622E-2</v>
      </c>
      <c r="I25"/>
    </row>
    <row r="26" spans="2:9" x14ac:dyDescent="0.2">
      <c r="B26" s="12" t="str">
        <f t="shared" si="2"/>
        <v>SED</v>
      </c>
      <c r="C26"/>
      <c r="D26" s="26" t="s">
        <v>66</v>
      </c>
      <c r="H26" s="62">
        <f t="shared" si="3"/>
        <v>4.8059360730593609E-2</v>
      </c>
      <c r="I26"/>
    </row>
    <row r="27" spans="2:9" x14ac:dyDescent="0.2">
      <c r="B27" s="12" t="str">
        <f t="shared" si="2"/>
        <v>SEN</v>
      </c>
      <c r="C27"/>
      <c r="D27" s="26" t="s">
        <v>66</v>
      </c>
      <c r="H27" s="62">
        <f t="shared" si="3"/>
        <v>2.3972602739726026E-2</v>
      </c>
      <c r="I27"/>
    </row>
    <row r="28" spans="2:9" x14ac:dyDescent="0.2">
      <c r="B28" s="12" t="str">
        <f t="shared" si="2"/>
        <v>FID</v>
      </c>
      <c r="D28" s="26" t="s">
        <v>66</v>
      </c>
      <c r="H28" s="62">
        <f t="shared" si="3"/>
        <v>0.11872146118721461</v>
      </c>
      <c r="I28"/>
    </row>
    <row r="29" spans="2:9" x14ac:dyDescent="0.2">
      <c r="B29" s="12" t="str">
        <f t="shared" si="2"/>
        <v>FIN</v>
      </c>
      <c r="D29" s="26" t="s">
        <v>66</v>
      </c>
      <c r="H29" s="62">
        <f t="shared" si="3"/>
        <v>5.9360730593607303E-2</v>
      </c>
      <c r="I29"/>
    </row>
    <row r="30" spans="2:9" x14ac:dyDescent="0.2">
      <c r="B30" s="12" t="str">
        <f t="shared" si="2"/>
        <v>FED</v>
      </c>
      <c r="D30" s="26" t="s">
        <v>66</v>
      </c>
      <c r="H30" s="62">
        <f t="shared" si="3"/>
        <v>4.7488584474885846E-2</v>
      </c>
      <c r="I30"/>
    </row>
    <row r="31" spans="2:9" x14ac:dyDescent="0.2">
      <c r="B31" s="12" t="str">
        <f t="shared" si="2"/>
        <v>FEN</v>
      </c>
      <c r="D31" s="26" t="s">
        <v>66</v>
      </c>
      <c r="H31" s="62">
        <f t="shared" si="3"/>
        <v>2.3744292237442923E-2</v>
      </c>
      <c r="I31"/>
    </row>
    <row r="32" spans="2:9" x14ac:dyDescent="0.2">
      <c r="B32" s="12" t="str">
        <f t="shared" si="2"/>
        <v>WID</v>
      </c>
      <c r="D32" s="26" t="s">
        <v>66</v>
      </c>
      <c r="H32" s="62">
        <f t="shared" si="3"/>
        <v>0.11746575342465754</v>
      </c>
      <c r="I32"/>
    </row>
    <row r="33" spans="2:17" x14ac:dyDescent="0.2">
      <c r="B33" s="12" t="str">
        <f t="shared" si="2"/>
        <v>WIN</v>
      </c>
      <c r="D33" s="26" t="s">
        <v>66</v>
      </c>
      <c r="H33" s="62">
        <f t="shared" si="3"/>
        <v>5.867579908675799E-2</v>
      </c>
      <c r="I33"/>
    </row>
    <row r="34" spans="2:17" x14ac:dyDescent="0.2">
      <c r="B34" s="12" t="str">
        <f t="shared" si="2"/>
        <v>WED</v>
      </c>
      <c r="D34" s="26" t="s">
        <v>66</v>
      </c>
      <c r="H34" s="62">
        <f t="shared" si="3"/>
        <v>4.6917808219178084E-2</v>
      </c>
      <c r="I34"/>
    </row>
    <row r="35" spans="2:17" x14ac:dyDescent="0.2">
      <c r="B35" s="12" t="str">
        <f t="shared" si="2"/>
        <v>WEN</v>
      </c>
      <c r="D35" s="26" t="s">
        <v>66</v>
      </c>
      <c r="H35" s="62">
        <f t="shared" si="3"/>
        <v>2.3515981735159817E-2</v>
      </c>
      <c r="I35"/>
    </row>
    <row r="36" spans="2:17" x14ac:dyDescent="0.2">
      <c r="B36" s="12"/>
    </row>
    <row r="37" spans="2:17" x14ac:dyDescent="0.2">
      <c r="J37"/>
    </row>
    <row r="38" spans="2:17" ht="18" x14ac:dyDescent="0.25">
      <c r="B38" s="27" t="s">
        <v>72</v>
      </c>
      <c r="C38" s="28"/>
      <c r="D38" s="29"/>
      <c r="E38" s="29"/>
      <c r="F38" s="29"/>
      <c r="G38" s="29"/>
      <c r="J38"/>
    </row>
    <row r="39" spans="2:17" x14ac:dyDescent="0.2">
      <c r="B39" s="30"/>
      <c r="C39" s="31"/>
      <c r="D39" s="31"/>
      <c r="E39" s="32"/>
      <c r="F39" s="32"/>
      <c r="G39" s="25"/>
    </row>
    <row r="40" spans="2:17" x14ac:dyDescent="0.2">
      <c r="B40" s="38" t="s">
        <v>89</v>
      </c>
      <c r="C40" s="39" t="s">
        <v>103</v>
      </c>
      <c r="D40" s="40" t="s">
        <v>108</v>
      </c>
      <c r="E40" s="42"/>
      <c r="F40" s="41" t="s">
        <v>103</v>
      </c>
      <c r="G40" s="61" t="s">
        <v>66</v>
      </c>
      <c r="H40" s="38" t="s">
        <v>115</v>
      </c>
      <c r="I40" s="38"/>
      <c r="J40" s="38" t="s">
        <v>117</v>
      </c>
      <c r="K40" s="39" t="s">
        <v>103</v>
      </c>
      <c r="L40" s="61" t="s">
        <v>66</v>
      </c>
      <c r="M40" s="40" t="s">
        <v>116</v>
      </c>
      <c r="N40" s="42"/>
      <c r="O40" s="41" t="s">
        <v>103</v>
      </c>
      <c r="P40" s="38" t="s">
        <v>104</v>
      </c>
      <c r="Q40" s="61" t="s">
        <v>66</v>
      </c>
    </row>
    <row r="41" spans="2:17" ht="12.75" customHeight="1" x14ac:dyDescent="0.2">
      <c r="B41" s="63" t="s">
        <v>30</v>
      </c>
      <c r="C41" s="63">
        <v>8760</v>
      </c>
      <c r="D41" s="64" t="s">
        <v>109</v>
      </c>
      <c r="E41" s="56" t="s">
        <v>90</v>
      </c>
      <c r="F41" s="59">
        <f>(31+30+31)*24</f>
        <v>2208</v>
      </c>
      <c r="G41" s="59">
        <f>F41/$F$57</f>
        <v>0.25205479452054796</v>
      </c>
      <c r="H41" s="65" t="s">
        <v>113</v>
      </c>
      <c r="I41" s="55" t="s">
        <v>92</v>
      </c>
      <c r="J41" s="55" t="str">
        <f t="shared" ref="J41:J56" si="4">E41&amp;I41</f>
        <v>RI</v>
      </c>
      <c r="K41" s="55">
        <f>ROUND(5/7*F41,0)</f>
        <v>1577</v>
      </c>
      <c r="L41" s="55">
        <f>K41/$K$57</f>
        <v>0.18002283105022832</v>
      </c>
      <c r="M41" s="43" t="s">
        <v>74</v>
      </c>
      <c r="N41" s="45" t="s">
        <v>78</v>
      </c>
      <c r="O41" s="44">
        <f>ROUND(2/3*K41,0)</f>
        <v>1051</v>
      </c>
      <c r="P41" s="44" t="str">
        <f t="shared" ref="P41:P56" si="5">E41&amp;I41&amp;N41</f>
        <v>RID</v>
      </c>
      <c r="Q41" s="44">
        <f>O41/$O$57</f>
        <v>0.11997716894977169</v>
      </c>
    </row>
    <row r="42" spans="2:17" ht="15" customHeight="1" x14ac:dyDescent="0.2">
      <c r="B42" s="63"/>
      <c r="C42" s="63"/>
      <c r="D42" s="64"/>
      <c r="E42" s="56" t="str">
        <f>E41</f>
        <v>R</v>
      </c>
      <c r="F42" s="59">
        <f t="shared" ref="F42:F44" si="6">(31+30+31)*24</f>
        <v>2208</v>
      </c>
      <c r="G42" s="59">
        <f t="shared" ref="G42:G56" si="7">F42/$F$57</f>
        <v>0.25205479452054796</v>
      </c>
      <c r="H42" s="65"/>
      <c r="I42" s="55" t="str">
        <f>I41</f>
        <v>I</v>
      </c>
      <c r="J42" s="55" t="str">
        <f t="shared" si="4"/>
        <v>RI</v>
      </c>
      <c r="K42" s="55">
        <f>ROUND(5/7*F42,0)</f>
        <v>1577</v>
      </c>
      <c r="L42" s="55">
        <f t="shared" ref="L42:L56" si="8">K42/$K$57</f>
        <v>0.18002283105022832</v>
      </c>
      <c r="M42" s="46" t="s">
        <v>75</v>
      </c>
      <c r="N42" s="48" t="s">
        <v>77</v>
      </c>
      <c r="O42" s="47">
        <f>ROUND(1/3*K41,0)</f>
        <v>526</v>
      </c>
      <c r="P42" s="47" t="str">
        <f t="shared" si="5"/>
        <v>RIN</v>
      </c>
      <c r="Q42" s="47">
        <f t="shared" ref="Q42:Q56" si="9">O42/$O$57</f>
        <v>6.0045662100456622E-2</v>
      </c>
    </row>
    <row r="43" spans="2:17" x14ac:dyDescent="0.2">
      <c r="B43" s="63"/>
      <c r="C43" s="63"/>
      <c r="D43" s="64"/>
      <c r="E43" s="56" t="str">
        <f t="shared" ref="E43:E56" si="10">E42</f>
        <v>R</v>
      </c>
      <c r="F43" s="59">
        <f t="shared" si="6"/>
        <v>2208</v>
      </c>
      <c r="G43" s="59">
        <f t="shared" si="7"/>
        <v>0.25205479452054796</v>
      </c>
      <c r="H43" s="63" t="s">
        <v>114</v>
      </c>
      <c r="I43" s="54" t="s">
        <v>93</v>
      </c>
      <c r="J43" s="54" t="str">
        <f t="shared" si="4"/>
        <v>RE</v>
      </c>
      <c r="K43" s="54">
        <f>ROUND(2/7*F41,0)</f>
        <v>631</v>
      </c>
      <c r="L43" s="54">
        <f t="shared" si="8"/>
        <v>7.2031963470319635E-2</v>
      </c>
      <c r="M43" s="43" t="s">
        <v>74</v>
      </c>
      <c r="N43" s="45" t="str">
        <f>N41</f>
        <v>D</v>
      </c>
      <c r="O43" s="44">
        <f>ROUND(2/3*K43,0)</f>
        <v>421</v>
      </c>
      <c r="P43" s="44" t="str">
        <f t="shared" si="5"/>
        <v>RED</v>
      </c>
      <c r="Q43" s="44">
        <f t="shared" si="9"/>
        <v>4.8059360730593609E-2</v>
      </c>
    </row>
    <row r="44" spans="2:17" x14ac:dyDescent="0.2">
      <c r="B44" s="63"/>
      <c r="C44" s="63"/>
      <c r="D44" s="64"/>
      <c r="E44" s="56" t="str">
        <f t="shared" si="10"/>
        <v>R</v>
      </c>
      <c r="F44" s="59">
        <f t="shared" si="6"/>
        <v>2208</v>
      </c>
      <c r="G44" s="59">
        <f t="shared" si="7"/>
        <v>0.25205479452054796</v>
      </c>
      <c r="H44" s="63"/>
      <c r="I44" s="54" t="str">
        <f>I43</f>
        <v>E</v>
      </c>
      <c r="J44" s="54" t="str">
        <f t="shared" si="4"/>
        <v>RE</v>
      </c>
      <c r="K44" s="54">
        <f>ROUND(2/7*F42,0)</f>
        <v>631</v>
      </c>
      <c r="L44" s="54">
        <f t="shared" si="8"/>
        <v>7.2031963470319635E-2</v>
      </c>
      <c r="M44" s="46" t="s">
        <v>75</v>
      </c>
      <c r="N44" s="48" t="str">
        <f t="shared" ref="N44:N56" si="11">N42</f>
        <v>N</v>
      </c>
      <c r="O44" s="47">
        <f>ROUND(1/3*K43,0)</f>
        <v>210</v>
      </c>
      <c r="P44" s="47" t="str">
        <f t="shared" si="5"/>
        <v>REN</v>
      </c>
      <c r="Q44" s="47">
        <f t="shared" si="9"/>
        <v>2.3972602739726026E-2</v>
      </c>
    </row>
    <row r="45" spans="2:17" ht="12.75" customHeight="1" x14ac:dyDescent="0.2">
      <c r="B45" s="63"/>
      <c r="C45" s="63"/>
      <c r="D45" s="66" t="s">
        <v>110</v>
      </c>
      <c r="E45" s="57" t="s">
        <v>73</v>
      </c>
      <c r="F45" s="60">
        <f>(30+31+31)*24</f>
        <v>2208</v>
      </c>
      <c r="G45" s="60">
        <f t="shared" si="7"/>
        <v>0.25205479452054796</v>
      </c>
      <c r="H45" s="65" t="s">
        <v>105</v>
      </c>
      <c r="I45" s="55" t="str">
        <f>I41</f>
        <v>I</v>
      </c>
      <c r="J45" s="55" t="str">
        <f t="shared" si="4"/>
        <v>SI</v>
      </c>
      <c r="K45" s="55">
        <f>ROUND(5/7*F45,0)</f>
        <v>1577</v>
      </c>
      <c r="L45" s="55">
        <f t="shared" si="8"/>
        <v>0.18002283105022832</v>
      </c>
      <c r="M45" s="43" t="s">
        <v>74</v>
      </c>
      <c r="N45" s="45" t="str">
        <f t="shared" si="11"/>
        <v>D</v>
      </c>
      <c r="O45" s="44">
        <f>ROUND(2/3*K45,0)</f>
        <v>1051</v>
      </c>
      <c r="P45" s="44" t="str">
        <f t="shared" si="5"/>
        <v>SID</v>
      </c>
      <c r="Q45" s="44">
        <f t="shared" si="9"/>
        <v>0.11997716894977169</v>
      </c>
    </row>
    <row r="46" spans="2:17" x14ac:dyDescent="0.2">
      <c r="B46" s="63"/>
      <c r="C46" s="63"/>
      <c r="D46" s="66"/>
      <c r="E46" s="57" t="str">
        <f t="shared" si="10"/>
        <v>S</v>
      </c>
      <c r="F46" s="60">
        <f t="shared" ref="F46:F48" si="12">(30+31+31)*24</f>
        <v>2208</v>
      </c>
      <c r="G46" s="60">
        <f t="shared" si="7"/>
        <v>0.25205479452054796</v>
      </c>
      <c r="H46" s="65"/>
      <c r="I46" s="55" t="str">
        <f t="shared" ref="I46:I56" si="13">I42</f>
        <v>I</v>
      </c>
      <c r="J46" s="55" t="str">
        <f t="shared" si="4"/>
        <v>SI</v>
      </c>
      <c r="K46" s="55">
        <f>ROUND(5/7*F46,0)</f>
        <v>1577</v>
      </c>
      <c r="L46" s="55">
        <f t="shared" si="8"/>
        <v>0.18002283105022832</v>
      </c>
      <c r="M46" s="46" t="s">
        <v>75</v>
      </c>
      <c r="N46" s="48" t="str">
        <f t="shared" si="11"/>
        <v>N</v>
      </c>
      <c r="O46" s="47">
        <f>ROUND(1/3*K45,0)</f>
        <v>526</v>
      </c>
      <c r="P46" s="47" t="str">
        <f t="shared" si="5"/>
        <v>SIN</v>
      </c>
      <c r="Q46" s="47">
        <f t="shared" si="9"/>
        <v>6.0045662100456622E-2</v>
      </c>
    </row>
    <row r="47" spans="2:17" x14ac:dyDescent="0.2">
      <c r="B47" s="63"/>
      <c r="C47" s="63"/>
      <c r="D47" s="66"/>
      <c r="E47" s="57" t="str">
        <f t="shared" si="10"/>
        <v>S</v>
      </c>
      <c r="F47" s="60">
        <f t="shared" si="12"/>
        <v>2208</v>
      </c>
      <c r="G47" s="60">
        <f t="shared" si="7"/>
        <v>0.25205479452054796</v>
      </c>
      <c r="H47" s="63" t="s">
        <v>106</v>
      </c>
      <c r="I47" s="54" t="str">
        <f t="shared" si="13"/>
        <v>E</v>
      </c>
      <c r="J47" s="54" t="str">
        <f t="shared" si="4"/>
        <v>SE</v>
      </c>
      <c r="K47" s="54">
        <f>ROUND(2/7*F45,0)</f>
        <v>631</v>
      </c>
      <c r="L47" s="54">
        <f t="shared" si="8"/>
        <v>7.2031963470319635E-2</v>
      </c>
      <c r="M47" s="43" t="s">
        <v>74</v>
      </c>
      <c r="N47" s="45" t="str">
        <f t="shared" si="11"/>
        <v>D</v>
      </c>
      <c r="O47" s="44">
        <f>ROUND(2/3*K47,0)</f>
        <v>421</v>
      </c>
      <c r="P47" s="44" t="str">
        <f t="shared" si="5"/>
        <v>SED</v>
      </c>
      <c r="Q47" s="44">
        <f t="shared" si="9"/>
        <v>4.8059360730593609E-2</v>
      </c>
    </row>
    <row r="48" spans="2:17" x14ac:dyDescent="0.2">
      <c r="B48" s="63"/>
      <c r="C48" s="63"/>
      <c r="D48" s="66"/>
      <c r="E48" s="57" t="str">
        <f t="shared" si="10"/>
        <v>S</v>
      </c>
      <c r="F48" s="60">
        <f t="shared" si="12"/>
        <v>2208</v>
      </c>
      <c r="G48" s="60">
        <f t="shared" si="7"/>
        <v>0.25205479452054796</v>
      </c>
      <c r="H48" s="63"/>
      <c r="I48" s="54" t="str">
        <f t="shared" si="13"/>
        <v>E</v>
      </c>
      <c r="J48" s="54" t="str">
        <f t="shared" si="4"/>
        <v>SE</v>
      </c>
      <c r="K48" s="54">
        <f>ROUND(2/7*F46,0)</f>
        <v>631</v>
      </c>
      <c r="L48" s="54">
        <f t="shared" si="8"/>
        <v>7.2031963470319635E-2</v>
      </c>
      <c r="M48" s="46" t="s">
        <v>75</v>
      </c>
      <c r="N48" s="48" t="str">
        <f t="shared" si="11"/>
        <v>N</v>
      </c>
      <c r="O48" s="47">
        <f>ROUND(1/3*K47,0)</f>
        <v>210</v>
      </c>
      <c r="P48" s="47" t="str">
        <f t="shared" si="5"/>
        <v>SEN</v>
      </c>
      <c r="Q48" s="47">
        <f t="shared" si="9"/>
        <v>2.3972602739726026E-2</v>
      </c>
    </row>
    <row r="49" spans="2:17" ht="12.75" customHeight="1" x14ac:dyDescent="0.2">
      <c r="B49" s="63"/>
      <c r="C49" s="63"/>
      <c r="D49" s="64" t="s">
        <v>111</v>
      </c>
      <c r="E49" s="56" t="s">
        <v>91</v>
      </c>
      <c r="F49" s="59">
        <f>(30+31+30)*24</f>
        <v>2184</v>
      </c>
      <c r="G49" s="59">
        <f t="shared" si="7"/>
        <v>0.24931506849315069</v>
      </c>
      <c r="H49" s="65" t="s">
        <v>105</v>
      </c>
      <c r="I49" s="55" t="str">
        <f t="shared" si="13"/>
        <v>I</v>
      </c>
      <c r="J49" s="55" t="str">
        <f t="shared" si="4"/>
        <v>FI</v>
      </c>
      <c r="K49" s="55">
        <f>ROUND(5/7*F49,0)</f>
        <v>1560</v>
      </c>
      <c r="L49" s="55">
        <f t="shared" si="8"/>
        <v>0.17808219178082191</v>
      </c>
      <c r="M49" s="43" t="s">
        <v>74</v>
      </c>
      <c r="N49" s="45" t="str">
        <f t="shared" si="11"/>
        <v>D</v>
      </c>
      <c r="O49" s="44">
        <f>ROUND(2/3*K49,0)</f>
        <v>1040</v>
      </c>
      <c r="P49" s="44" t="str">
        <f t="shared" si="5"/>
        <v>FID</v>
      </c>
      <c r="Q49" s="44">
        <f t="shared" si="9"/>
        <v>0.11872146118721461</v>
      </c>
    </row>
    <row r="50" spans="2:17" x14ac:dyDescent="0.2">
      <c r="B50" s="63"/>
      <c r="C50" s="63"/>
      <c r="D50" s="64"/>
      <c r="E50" s="56" t="str">
        <f t="shared" si="10"/>
        <v>F</v>
      </c>
      <c r="F50" s="59">
        <f t="shared" ref="F50:F52" si="14">(30+31+30)*24</f>
        <v>2184</v>
      </c>
      <c r="G50" s="59">
        <f t="shared" si="7"/>
        <v>0.24931506849315069</v>
      </c>
      <c r="H50" s="65"/>
      <c r="I50" s="55" t="str">
        <f t="shared" si="13"/>
        <v>I</v>
      </c>
      <c r="J50" s="55" t="str">
        <f t="shared" si="4"/>
        <v>FI</v>
      </c>
      <c r="K50" s="55">
        <f>ROUND(5/7*F50,0)</f>
        <v>1560</v>
      </c>
      <c r="L50" s="55">
        <f t="shared" si="8"/>
        <v>0.17808219178082191</v>
      </c>
      <c r="M50" s="46" t="s">
        <v>75</v>
      </c>
      <c r="N50" s="48" t="str">
        <f t="shared" si="11"/>
        <v>N</v>
      </c>
      <c r="O50" s="47">
        <f>ROUND(1/3*K49,0)</f>
        <v>520</v>
      </c>
      <c r="P50" s="47" t="str">
        <f t="shared" si="5"/>
        <v>FIN</v>
      </c>
      <c r="Q50" s="47">
        <f t="shared" si="9"/>
        <v>5.9360730593607303E-2</v>
      </c>
    </row>
    <row r="51" spans="2:17" x14ac:dyDescent="0.2">
      <c r="B51" s="63"/>
      <c r="C51" s="63"/>
      <c r="D51" s="64"/>
      <c r="E51" s="56" t="str">
        <f t="shared" si="10"/>
        <v>F</v>
      </c>
      <c r="F51" s="59">
        <f t="shared" si="14"/>
        <v>2184</v>
      </c>
      <c r="G51" s="59">
        <f t="shared" si="7"/>
        <v>0.24931506849315069</v>
      </c>
      <c r="H51" s="63" t="s">
        <v>106</v>
      </c>
      <c r="I51" s="54" t="str">
        <f t="shared" si="13"/>
        <v>E</v>
      </c>
      <c r="J51" s="54" t="str">
        <f t="shared" si="4"/>
        <v>FE</v>
      </c>
      <c r="K51" s="54">
        <f>ROUND(2/7*F49,0)</f>
        <v>624</v>
      </c>
      <c r="L51" s="54">
        <f t="shared" si="8"/>
        <v>7.1232876712328766E-2</v>
      </c>
      <c r="M51" s="43" t="s">
        <v>74</v>
      </c>
      <c r="N51" s="45" t="str">
        <f t="shared" si="11"/>
        <v>D</v>
      </c>
      <c r="O51" s="44">
        <f>ROUND(2/3*K51,0)</f>
        <v>416</v>
      </c>
      <c r="P51" s="44" t="str">
        <f t="shared" si="5"/>
        <v>FED</v>
      </c>
      <c r="Q51" s="44">
        <f t="shared" si="9"/>
        <v>4.7488584474885846E-2</v>
      </c>
    </row>
    <row r="52" spans="2:17" x14ac:dyDescent="0.2">
      <c r="B52" s="63"/>
      <c r="C52" s="63"/>
      <c r="D52" s="64"/>
      <c r="E52" s="56" t="str">
        <f t="shared" si="10"/>
        <v>F</v>
      </c>
      <c r="F52" s="59">
        <f t="shared" si="14"/>
        <v>2184</v>
      </c>
      <c r="G52" s="59">
        <f t="shared" si="7"/>
        <v>0.24931506849315069</v>
      </c>
      <c r="H52" s="63"/>
      <c r="I52" s="54" t="str">
        <f t="shared" si="13"/>
        <v>E</v>
      </c>
      <c r="J52" s="54" t="str">
        <f t="shared" si="4"/>
        <v>FE</v>
      </c>
      <c r="K52" s="54">
        <f>ROUND(2/7*F50,0)</f>
        <v>624</v>
      </c>
      <c r="L52" s="54">
        <f t="shared" si="8"/>
        <v>7.1232876712328766E-2</v>
      </c>
      <c r="M52" s="46" t="s">
        <v>75</v>
      </c>
      <c r="N52" s="48" t="str">
        <f t="shared" si="11"/>
        <v>N</v>
      </c>
      <c r="O52" s="47">
        <f>ROUND(1/3*K51,0)</f>
        <v>208</v>
      </c>
      <c r="P52" s="47" t="str">
        <f t="shared" si="5"/>
        <v>FEN</v>
      </c>
      <c r="Q52" s="47">
        <f t="shared" si="9"/>
        <v>2.3744292237442923E-2</v>
      </c>
    </row>
    <row r="53" spans="2:17" ht="12.75" customHeight="1" x14ac:dyDescent="0.2">
      <c r="B53" s="63"/>
      <c r="C53" s="63"/>
      <c r="D53" s="66" t="s">
        <v>112</v>
      </c>
      <c r="E53" s="57" t="s">
        <v>76</v>
      </c>
      <c r="F53" s="60">
        <f>(31+31+28)*24</f>
        <v>2160</v>
      </c>
      <c r="G53" s="60">
        <f t="shared" si="7"/>
        <v>0.24657534246575341</v>
      </c>
      <c r="H53" s="65" t="s">
        <v>105</v>
      </c>
      <c r="I53" s="55" t="str">
        <f t="shared" si="13"/>
        <v>I</v>
      </c>
      <c r="J53" s="55" t="str">
        <f t="shared" si="4"/>
        <v>WI</v>
      </c>
      <c r="K53" s="55">
        <f>ROUND(5/7*F53,0)</f>
        <v>1543</v>
      </c>
      <c r="L53" s="55">
        <f t="shared" si="8"/>
        <v>0.17614155251141553</v>
      </c>
      <c r="M53" s="43" t="s">
        <v>74</v>
      </c>
      <c r="N53" s="45" t="str">
        <f t="shared" si="11"/>
        <v>D</v>
      </c>
      <c r="O53" s="44">
        <f>ROUND(2/3*K53,0)</f>
        <v>1029</v>
      </c>
      <c r="P53" s="44" t="str">
        <f t="shared" si="5"/>
        <v>WID</v>
      </c>
      <c r="Q53" s="44">
        <f t="shared" si="9"/>
        <v>0.11746575342465754</v>
      </c>
    </row>
    <row r="54" spans="2:17" x14ac:dyDescent="0.2">
      <c r="B54" s="63"/>
      <c r="C54" s="63"/>
      <c r="D54" s="66"/>
      <c r="E54" s="57" t="str">
        <f t="shared" si="10"/>
        <v>W</v>
      </c>
      <c r="F54" s="60">
        <f t="shared" ref="F54:F56" si="15">(31+31+28)*24</f>
        <v>2160</v>
      </c>
      <c r="G54" s="60">
        <f t="shared" si="7"/>
        <v>0.24657534246575341</v>
      </c>
      <c r="H54" s="65"/>
      <c r="I54" s="55" t="str">
        <f t="shared" si="13"/>
        <v>I</v>
      </c>
      <c r="J54" s="55" t="str">
        <f t="shared" si="4"/>
        <v>WI</v>
      </c>
      <c r="K54" s="55">
        <f>ROUND(5/7*F54,0)</f>
        <v>1543</v>
      </c>
      <c r="L54" s="55">
        <f t="shared" si="8"/>
        <v>0.17614155251141553</v>
      </c>
      <c r="M54" s="46" t="s">
        <v>75</v>
      </c>
      <c r="N54" s="48" t="str">
        <f t="shared" si="11"/>
        <v>N</v>
      </c>
      <c r="O54" s="47">
        <f>ROUND(1/3*K53,0)</f>
        <v>514</v>
      </c>
      <c r="P54" s="47" t="str">
        <f t="shared" si="5"/>
        <v>WIN</v>
      </c>
      <c r="Q54" s="47">
        <f t="shared" si="9"/>
        <v>5.867579908675799E-2</v>
      </c>
    </row>
    <row r="55" spans="2:17" x14ac:dyDescent="0.2">
      <c r="B55" s="63"/>
      <c r="C55" s="63"/>
      <c r="D55" s="66"/>
      <c r="E55" s="57" t="str">
        <f t="shared" si="10"/>
        <v>W</v>
      </c>
      <c r="F55" s="60">
        <f t="shared" si="15"/>
        <v>2160</v>
      </c>
      <c r="G55" s="60">
        <f t="shared" si="7"/>
        <v>0.24657534246575341</v>
      </c>
      <c r="H55" s="63" t="s">
        <v>106</v>
      </c>
      <c r="I55" s="54" t="str">
        <f t="shared" si="13"/>
        <v>E</v>
      </c>
      <c r="J55" s="54" t="str">
        <f t="shared" si="4"/>
        <v>WE</v>
      </c>
      <c r="K55" s="54">
        <f>ROUND(2/7*F53,0)</f>
        <v>617</v>
      </c>
      <c r="L55" s="54">
        <f t="shared" si="8"/>
        <v>7.0433789954337897E-2</v>
      </c>
      <c r="M55" s="43" t="s">
        <v>74</v>
      </c>
      <c r="N55" s="45" t="str">
        <f t="shared" si="11"/>
        <v>D</v>
      </c>
      <c r="O55" s="44">
        <f>ROUND(2/3*K55,0)</f>
        <v>411</v>
      </c>
      <c r="P55" s="44" t="str">
        <f t="shared" si="5"/>
        <v>WED</v>
      </c>
      <c r="Q55" s="44">
        <f t="shared" si="9"/>
        <v>4.6917808219178084E-2</v>
      </c>
    </row>
    <row r="56" spans="2:17" x14ac:dyDescent="0.2">
      <c r="B56" s="63"/>
      <c r="C56" s="63"/>
      <c r="D56" s="66"/>
      <c r="E56" s="57" t="str">
        <f t="shared" si="10"/>
        <v>W</v>
      </c>
      <c r="F56" s="60">
        <f t="shared" si="15"/>
        <v>2160</v>
      </c>
      <c r="G56" s="60">
        <f t="shared" si="7"/>
        <v>0.24657534246575341</v>
      </c>
      <c r="H56" s="63"/>
      <c r="I56" s="54" t="str">
        <f t="shared" si="13"/>
        <v>E</v>
      </c>
      <c r="J56" s="54" t="str">
        <f t="shared" si="4"/>
        <v>WE</v>
      </c>
      <c r="K56" s="54">
        <f>ROUND(2/7*F54,0)</f>
        <v>617</v>
      </c>
      <c r="L56" s="54">
        <f t="shared" si="8"/>
        <v>7.0433789954337897E-2</v>
      </c>
      <c r="M56" s="46" t="s">
        <v>75</v>
      </c>
      <c r="N56" s="48" t="str">
        <f t="shared" si="11"/>
        <v>N</v>
      </c>
      <c r="O56" s="47">
        <f>ROUND(1/3*K55,0)</f>
        <v>206</v>
      </c>
      <c r="P56" s="47" t="str">
        <f t="shared" si="5"/>
        <v>WEN</v>
      </c>
      <c r="Q56" s="47">
        <f t="shared" si="9"/>
        <v>2.3515981735159817E-2</v>
      </c>
    </row>
    <row r="57" spans="2:17" ht="15" x14ac:dyDescent="0.25">
      <c r="B57" s="49" t="s">
        <v>107</v>
      </c>
      <c r="C57" s="50">
        <f>SUM(C$5)</f>
        <v>0</v>
      </c>
      <c r="D57" s="51"/>
      <c r="E57" s="53"/>
      <c r="F57" s="53">
        <f>SUM(F41:F56)/4</f>
        <v>8760</v>
      </c>
      <c r="G57" s="52"/>
      <c r="H57" s="50"/>
      <c r="I57" s="50"/>
      <c r="J57" s="50"/>
      <c r="K57" s="50">
        <f>SUM(K41:K56)/2</f>
        <v>8760</v>
      </c>
      <c r="L57" s="50"/>
      <c r="M57" s="51"/>
      <c r="N57" s="53"/>
      <c r="O57" s="53">
        <f>SUM(O41:O56)</f>
        <v>8760</v>
      </c>
      <c r="P57" s="50">
        <f>SUM(P41:P56)</f>
        <v>0</v>
      </c>
      <c r="Q57" s="53">
        <f>SUM(Q41:Q56)</f>
        <v>0.99999999999999989</v>
      </c>
    </row>
  </sheetData>
  <mergeCells count="14">
    <mergeCell ref="B41:B56"/>
    <mergeCell ref="C41:C56"/>
    <mergeCell ref="D41:D44"/>
    <mergeCell ref="H41:H42"/>
    <mergeCell ref="H43:H44"/>
    <mergeCell ref="D45:D48"/>
    <mergeCell ref="D53:D56"/>
    <mergeCell ref="H53:H54"/>
    <mergeCell ref="H55:H56"/>
    <mergeCell ref="H45:H46"/>
    <mergeCell ref="H47:H48"/>
    <mergeCell ref="D49:D52"/>
    <mergeCell ref="H49:H50"/>
    <mergeCell ref="H51:H52"/>
  </mergeCells>
  <phoneticPr fontId="0" type="noConversion"/>
  <pageMargins left="0.7" right="0.7" top="0.75" bottom="0.75" header="0.3" footer="0.3"/>
  <pageSetup paperSize="9" orientation="portrait" horizontalDpi="300" verticalDpi="300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7"/>
  <sheetViews>
    <sheetView workbookViewId="0">
      <selection activeCell="C8" sqref="C8"/>
    </sheetView>
  </sheetViews>
  <sheetFormatPr baseColWidth="10" defaultColWidth="9.140625" defaultRowHeight="12.75" x14ac:dyDescent="0.2"/>
  <cols>
    <col min="1" max="3" width="9.140625" customWidth="1"/>
    <col min="4" max="4" width="15.5703125" bestFit="1" customWidth="1"/>
  </cols>
  <sheetData>
    <row r="2" spans="2:9" x14ac:dyDescent="0.2">
      <c r="B2" s="1" t="s">
        <v>55</v>
      </c>
      <c r="D2" s="1" t="s">
        <v>58</v>
      </c>
    </row>
    <row r="3" spans="2:9" ht="13.5" thickBot="1" x14ac:dyDescent="0.25">
      <c r="B3" s="21" t="s">
        <v>56</v>
      </c>
      <c r="D3" s="21" t="s">
        <v>41</v>
      </c>
      <c r="E3" s="22" t="s">
        <v>67</v>
      </c>
      <c r="F3" s="22" t="s">
        <v>68</v>
      </c>
      <c r="G3" s="22" t="s">
        <v>69</v>
      </c>
      <c r="H3" s="22" t="s">
        <v>70</v>
      </c>
      <c r="I3" s="22" t="s">
        <v>71</v>
      </c>
    </row>
    <row r="4" spans="2:9" x14ac:dyDescent="0.2">
      <c r="B4" t="s">
        <v>63</v>
      </c>
    </row>
    <row r="5" spans="2:9" x14ac:dyDescent="0.2">
      <c r="D5" t="s">
        <v>59</v>
      </c>
      <c r="E5" s="12" t="s">
        <v>83</v>
      </c>
      <c r="F5" s="12" t="s">
        <v>82</v>
      </c>
      <c r="G5" s="12" t="s">
        <v>82</v>
      </c>
      <c r="H5" s="12" t="s">
        <v>79</v>
      </c>
      <c r="I5" s="12" t="s">
        <v>82</v>
      </c>
    </row>
    <row r="6" spans="2:9" x14ac:dyDescent="0.2">
      <c r="B6" s="4" t="s">
        <v>57</v>
      </c>
      <c r="D6" t="s">
        <v>60</v>
      </c>
      <c r="E6" s="12" t="s">
        <v>84</v>
      </c>
      <c r="F6" s="12" t="s">
        <v>80</v>
      </c>
      <c r="G6" s="12" t="s">
        <v>80</v>
      </c>
      <c r="H6" s="12" t="s">
        <v>81</v>
      </c>
      <c r="I6" s="12" t="s">
        <v>86</v>
      </c>
    </row>
    <row r="7" spans="2:9" x14ac:dyDescent="0.2">
      <c r="B7" s="4" t="s">
        <v>62</v>
      </c>
      <c r="D7" t="s">
        <v>61</v>
      </c>
      <c r="E7" s="12" t="s">
        <v>83</v>
      </c>
      <c r="F7" s="12" t="s">
        <v>82</v>
      </c>
      <c r="G7" s="12" t="s">
        <v>82</v>
      </c>
      <c r="H7" s="12" t="s">
        <v>85</v>
      </c>
      <c r="I7" s="12" t="s">
        <v>82</v>
      </c>
    </row>
  </sheetData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Region-Time Slices</vt:lpstr>
      <vt:lpstr>TimePeriods</vt:lpstr>
      <vt:lpstr>Interpol_Extrapol_Defaults</vt:lpstr>
      <vt:lpstr>Import Settings</vt:lpstr>
      <vt:lpstr>Constants</vt:lpstr>
      <vt:lpstr>Defaults</vt:lpstr>
    </vt:vector>
  </TitlesOfParts>
  <Company>Dell Computer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Amit Kanudia</dc:creator>
  <cp:lastModifiedBy>Fabian Gotzens</cp:lastModifiedBy>
  <cp:lastPrinted>2001-09-28T20:39:50Z</cp:lastPrinted>
  <dcterms:created xsi:type="dcterms:W3CDTF">2001-09-28T18:48:17Z</dcterms:created>
  <dcterms:modified xsi:type="dcterms:W3CDTF">2016-02-05T09:55:42Z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aveCode">
    <vt:r8>79677760601043</vt:r8>
  </property>
</Properties>
</file>